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05" yWindow="300" windowWidth="10155" windowHeight="7050" firstSheet="6" activeTab="10"/>
  </bookViews>
  <sheets>
    <sheet name="Notes" sheetId="1" r:id="rId1"/>
    <sheet name="Input Data" sheetId="2" r:id="rId2"/>
    <sheet name="Invoice Engineering Project" sheetId="4" r:id="rId3"/>
    <sheet name="Invoice Building Project" sheetId="3" r:id="rId4"/>
    <sheet name="Scales" sheetId="5" r:id="rId5"/>
    <sheet name="Previous Payments" sheetId="6" r:id="rId6"/>
    <sheet name="Travelling &amp; Subsistance" sheetId="7" r:id="rId7"/>
    <sheet name="Trip Sheet" sheetId="12" r:id="rId8"/>
    <sheet name="Typing, Duplicating, &amp; Printing" sheetId="8" r:id="rId9"/>
    <sheet name="Time Based" sheetId="9" r:id="rId10"/>
    <sheet name="Site staff &amp; Other" sheetId="10" r:id="rId11"/>
    <sheet name="Non Taxable" sheetId="11" r:id="rId12"/>
    <sheet name="Summary A3" sheetId="13" r:id="rId13"/>
  </sheets>
  <definedNames>
    <definedName name="_xlnm.Print_Area" localSheetId="1">'Input Data'!$A$1:$H$44</definedName>
    <definedName name="_xlnm.Print_Area" localSheetId="10">'Site staff &amp; Other'!$A$1:$H$61</definedName>
    <definedName name="_xlnm.Print_Area" localSheetId="9">'Time Based'!$A$1:$H$57</definedName>
    <definedName name="_xlnm.Print_Area" localSheetId="6">'Travelling &amp; Subsistance'!$A$1:$I$59</definedName>
    <definedName name="_xlnm.Print_Area" localSheetId="8">'Typing, Duplicating, &amp; Printing'!$A$1:$I$60</definedName>
    <definedName name="SCALE_2007B">Scales!$B$13:$E$19</definedName>
    <definedName name="SCALE_2007E">Scales!$B$3:$E$9</definedName>
  </definedNames>
  <calcPr calcId="145621"/>
</workbook>
</file>

<file path=xl/calcChain.xml><?xml version="1.0" encoding="utf-8"?>
<calcChain xmlns="http://schemas.openxmlformats.org/spreadsheetml/2006/main">
  <c r="E24" i="2" l="1"/>
  <c r="G4" i="13"/>
  <c r="F9" i="13"/>
  <c r="G43" i="2"/>
  <c r="H43" i="2"/>
  <c r="H36" i="2"/>
  <c r="K30" i="3" s="1"/>
  <c r="H3" i="7"/>
  <c r="H3" i="8"/>
  <c r="G3" i="9"/>
  <c r="G3" i="10"/>
  <c r="G3" i="11"/>
  <c r="C3" i="11"/>
  <c r="C3" i="10"/>
  <c r="D3" i="9"/>
  <c r="D3" i="8"/>
  <c r="C3" i="7"/>
  <c r="F2" i="6"/>
  <c r="D2" i="6"/>
  <c r="J50" i="13"/>
  <c r="H50" i="13"/>
  <c r="L49" i="13"/>
  <c r="L55" i="13" s="1"/>
  <c r="J47" i="13"/>
  <c r="L47" i="13"/>
  <c r="H47" i="13"/>
  <c r="J38" i="13"/>
  <c r="L38" i="13" s="1"/>
  <c r="H38" i="13"/>
  <c r="J29" i="13"/>
  <c r="L29" i="13" s="1"/>
  <c r="H29" i="13"/>
  <c r="O60" i="12"/>
  <c r="N44" i="12"/>
  <c r="H43" i="12"/>
  <c r="O43" i="12" s="1"/>
  <c r="O45" i="12" s="1"/>
  <c r="J36" i="12"/>
  <c r="M36" i="12" s="1"/>
  <c r="O36" i="12" s="1"/>
  <c r="O37" i="12" s="1"/>
  <c r="F36" i="12"/>
  <c r="F35" i="12"/>
  <c r="F34" i="12"/>
  <c r="F33" i="12"/>
  <c r="F37" i="12" s="1"/>
  <c r="O16" i="12"/>
  <c r="I40" i="4"/>
  <c r="K56" i="4"/>
  <c r="I46" i="4"/>
  <c r="K48" i="4"/>
  <c r="I48" i="4"/>
  <c r="F32" i="2"/>
  <c r="I4" i="5"/>
  <c r="I36" i="4"/>
  <c r="I34" i="4"/>
  <c r="G56" i="4"/>
  <c r="O7" i="3"/>
  <c r="O7" i="4"/>
  <c r="C7" i="2"/>
  <c r="O33" i="3" s="1"/>
  <c r="O49" i="3"/>
  <c r="M43" i="3"/>
  <c r="O44" i="3"/>
  <c r="O53" i="4"/>
  <c r="M52" i="4"/>
  <c r="E56" i="4"/>
  <c r="C17" i="2"/>
  <c r="H30" i="2" s="1"/>
  <c r="G8" i="2"/>
  <c r="E8" i="2"/>
  <c r="N3" i="3"/>
  <c r="K2" i="6"/>
  <c r="D5" i="6"/>
  <c r="D6" i="6"/>
  <c r="D8" i="6"/>
  <c r="D10" i="6"/>
  <c r="D12" i="6"/>
  <c r="D14" i="6"/>
  <c r="D16" i="6"/>
  <c r="D18" i="6"/>
  <c r="D20" i="6"/>
  <c r="D22" i="6"/>
  <c r="D24" i="6"/>
  <c r="D26" i="6"/>
  <c r="D28" i="6"/>
  <c r="D30" i="6"/>
  <c r="D32" i="6"/>
  <c r="D34" i="6"/>
  <c r="D36" i="6"/>
  <c r="D38" i="6"/>
  <c r="D40" i="6"/>
  <c r="K6" i="6"/>
  <c r="M6" i="6"/>
  <c r="K8" i="6"/>
  <c r="M8" i="6" s="1"/>
  <c r="K9" i="6"/>
  <c r="K10" i="6"/>
  <c r="M10" i="6"/>
  <c r="K12" i="6"/>
  <c r="M12" i="6" s="1"/>
  <c r="K13" i="6"/>
  <c r="K14" i="6"/>
  <c r="M14" i="6" s="1"/>
  <c r="K16" i="6"/>
  <c r="M16" i="6"/>
  <c r="K17" i="6"/>
  <c r="K18" i="6"/>
  <c r="M18" i="6" s="1"/>
  <c r="K20" i="6"/>
  <c r="M20" i="6"/>
  <c r="K21" i="6"/>
  <c r="K22" i="6"/>
  <c r="M22" i="6"/>
  <c r="K24" i="6"/>
  <c r="M24" i="6" s="1"/>
  <c r="K25" i="6"/>
  <c r="K26" i="6"/>
  <c r="M26" i="6"/>
  <c r="K28" i="6"/>
  <c r="M28" i="6" s="1"/>
  <c r="K29" i="6"/>
  <c r="K30" i="6"/>
  <c r="M30" i="6" s="1"/>
  <c r="K32" i="6"/>
  <c r="M32" i="6"/>
  <c r="K33" i="6"/>
  <c r="K34" i="6"/>
  <c r="M34" i="6" s="1"/>
  <c r="K36" i="6"/>
  <c r="M36" i="6"/>
  <c r="K37" i="6"/>
  <c r="K38" i="6"/>
  <c r="M38" i="6"/>
  <c r="K40" i="6"/>
  <c r="M40" i="6" s="1"/>
  <c r="K41" i="6"/>
  <c r="I18" i="11"/>
  <c r="I20" i="11"/>
  <c r="I35" i="3"/>
  <c r="A38" i="2"/>
  <c r="I16" i="3"/>
  <c r="K16" i="3"/>
  <c r="M16" i="3"/>
  <c r="K18" i="3"/>
  <c r="M9" i="6"/>
  <c r="M13" i="6"/>
  <c r="M17" i="6"/>
  <c r="M21" i="6"/>
  <c r="M25" i="6"/>
  <c r="M29" i="6"/>
  <c r="M33" i="6"/>
  <c r="M37" i="6"/>
  <c r="M41" i="6"/>
  <c r="G24" i="3"/>
  <c r="H11" i="9"/>
  <c r="I46" i="7"/>
  <c r="I57" i="7"/>
  <c r="I24" i="7"/>
  <c r="I25" i="7"/>
  <c r="I26" i="7"/>
  <c r="I27" i="7"/>
  <c r="I28" i="7"/>
  <c r="I29" i="7"/>
  <c r="I30" i="7"/>
  <c r="I31" i="7"/>
  <c r="I32" i="7"/>
  <c r="I33" i="7"/>
  <c r="C14" i="2"/>
  <c r="O59" i="3"/>
  <c r="E18" i="2"/>
  <c r="L11" i="4"/>
  <c r="L11" i="3"/>
  <c r="E31" i="4"/>
  <c r="H26" i="9"/>
  <c r="E3" i="2"/>
  <c r="I2" i="4" s="1"/>
  <c r="E15" i="2"/>
  <c r="E14" i="2"/>
  <c r="G37" i="2"/>
  <c r="E37" i="2"/>
  <c r="F37" i="2"/>
  <c r="H42" i="9"/>
  <c r="H43" i="9"/>
  <c r="H55" i="9" s="1"/>
  <c r="H56" i="9" s="1"/>
  <c r="O58" i="4" s="1"/>
  <c r="H44" i="9"/>
  <c r="H45" i="9"/>
  <c r="H46" i="9"/>
  <c r="H47" i="9"/>
  <c r="H48" i="9"/>
  <c r="H49" i="9"/>
  <c r="H50" i="9"/>
  <c r="H51" i="9"/>
  <c r="H52" i="9"/>
  <c r="H53" i="9"/>
  <c r="H54" i="9"/>
  <c r="C68" i="3"/>
  <c r="H12" i="9"/>
  <c r="H13" i="9"/>
  <c r="H14" i="9"/>
  <c r="H15" i="9"/>
  <c r="H16" i="9"/>
  <c r="H17" i="9"/>
  <c r="H18" i="9"/>
  <c r="H19" i="9"/>
  <c r="I43" i="8"/>
  <c r="I44" i="8"/>
  <c r="I45" i="8"/>
  <c r="I46" i="8"/>
  <c r="I47" i="8"/>
  <c r="I48" i="8"/>
  <c r="I49" i="8"/>
  <c r="I56" i="8" s="1"/>
  <c r="I50" i="8"/>
  <c r="I51" i="8"/>
  <c r="I52" i="8"/>
  <c r="I53" i="8"/>
  <c r="I54" i="8"/>
  <c r="I55" i="8"/>
  <c r="I32" i="8"/>
  <c r="I33" i="8"/>
  <c r="I34" i="8"/>
  <c r="I35" i="8"/>
  <c r="I36" i="8"/>
  <c r="I37" i="8"/>
  <c r="I38" i="8"/>
  <c r="I19" i="8"/>
  <c r="I20" i="8"/>
  <c r="I21" i="8"/>
  <c r="I22" i="8"/>
  <c r="I23" i="8"/>
  <c r="I24" i="8"/>
  <c r="I25" i="8"/>
  <c r="I26" i="8"/>
  <c r="I27" i="8"/>
  <c r="I28" i="8"/>
  <c r="I8" i="8"/>
  <c r="I9" i="8"/>
  <c r="I10" i="8"/>
  <c r="I11" i="8"/>
  <c r="I12" i="8"/>
  <c r="I13" i="8"/>
  <c r="I14" i="8"/>
  <c r="I15" i="8"/>
  <c r="H7" i="10"/>
  <c r="H8" i="10"/>
  <c r="H9" i="10"/>
  <c r="H10" i="10"/>
  <c r="H11" i="10"/>
  <c r="H12" i="10"/>
  <c r="H13" i="10"/>
  <c r="H14" i="10"/>
  <c r="H15" i="10"/>
  <c r="H16" i="10"/>
  <c r="H21" i="10"/>
  <c r="H31" i="10" s="1"/>
  <c r="H22" i="10"/>
  <c r="H23" i="10"/>
  <c r="H24" i="10"/>
  <c r="H25" i="10"/>
  <c r="H26" i="10"/>
  <c r="H27" i="10"/>
  <c r="H28" i="10"/>
  <c r="H29" i="10"/>
  <c r="H30" i="10"/>
  <c r="H35" i="10"/>
  <c r="H36" i="10"/>
  <c r="H37" i="10"/>
  <c r="H38" i="10"/>
  <c r="H39" i="10"/>
  <c r="H40" i="10"/>
  <c r="H41" i="10"/>
  <c r="H42" i="10"/>
  <c r="H43" i="10"/>
  <c r="H44" i="10"/>
  <c r="H49" i="10"/>
  <c r="H56" i="10" s="1"/>
  <c r="M14" i="3"/>
  <c r="C14" i="3"/>
  <c r="L13" i="3"/>
  <c r="L12" i="3"/>
  <c r="C12" i="3"/>
  <c r="C11" i="3"/>
  <c r="L10" i="3"/>
  <c r="C10" i="3"/>
  <c r="L9" i="3"/>
  <c r="I9" i="3"/>
  <c r="C9" i="3"/>
  <c r="L8" i="3"/>
  <c r="I8" i="3"/>
  <c r="C8" i="3"/>
  <c r="M7" i="3"/>
  <c r="K7" i="3"/>
  <c r="B7" i="3"/>
  <c r="B6" i="3"/>
  <c r="B5" i="3"/>
  <c r="B4" i="3"/>
  <c r="I2" i="3"/>
  <c r="E42" i="6"/>
  <c r="L5" i="6" s="1"/>
  <c r="L42" i="6" s="1"/>
  <c r="O69" i="4"/>
  <c r="O3" i="4"/>
  <c r="C78" i="4"/>
  <c r="H27" i="9"/>
  <c r="H28" i="9"/>
  <c r="H29" i="9"/>
  <c r="H30" i="9"/>
  <c r="H31" i="9"/>
  <c r="H32" i="9"/>
  <c r="H33" i="9"/>
  <c r="H34" i="9"/>
  <c r="H35" i="9"/>
  <c r="M14" i="4"/>
  <c r="C14" i="4"/>
  <c r="L13" i="4"/>
  <c r="L12" i="4"/>
  <c r="C12" i="4"/>
  <c r="C11" i="4"/>
  <c r="N10" i="4"/>
  <c r="C10" i="4"/>
  <c r="L9" i="4"/>
  <c r="I9" i="4"/>
  <c r="C9" i="4"/>
  <c r="L8" i="4"/>
  <c r="I8" i="4"/>
  <c r="C8" i="4"/>
  <c r="M7" i="4"/>
  <c r="K7" i="4"/>
  <c r="B7" i="4"/>
  <c r="B6" i="4"/>
  <c r="B5" i="4"/>
  <c r="B4" i="4"/>
  <c r="A11" i="1"/>
  <c r="A13" i="1"/>
  <c r="A15" i="1" s="1"/>
  <c r="A17" i="1" s="1"/>
  <c r="A19" i="1" s="1"/>
  <c r="A21" i="1"/>
  <c r="A23" i="1" s="1"/>
  <c r="A25" i="1" s="1"/>
  <c r="A27" i="1" s="1"/>
  <c r="A29" i="1" s="1"/>
  <c r="A31" i="1" s="1"/>
  <c r="A33" i="1" s="1"/>
  <c r="A35" i="1" s="1"/>
  <c r="A37" i="1" s="1"/>
  <c r="A46" i="1"/>
  <c r="A48" i="1" s="1"/>
  <c r="A50" i="1" s="1"/>
  <c r="A52" i="1"/>
  <c r="A54" i="1" s="1"/>
  <c r="A56" i="1" s="1"/>
  <c r="A58" i="1" s="1"/>
  <c r="A60" i="1" s="1"/>
  <c r="A62" i="1" s="1"/>
  <c r="A64" i="1" s="1"/>
  <c r="A66" i="1" s="1"/>
  <c r="A87" i="1" s="1"/>
  <c r="C42" i="6"/>
  <c r="J5" i="6" s="1"/>
  <c r="J42" i="6" s="1"/>
  <c r="F5" i="6"/>
  <c r="F6" i="6"/>
  <c r="F8" i="6"/>
  <c r="F10" i="6"/>
  <c r="F12" i="6"/>
  <c r="F14" i="6"/>
  <c r="F16" i="6"/>
  <c r="F18" i="6"/>
  <c r="F20" i="6"/>
  <c r="F22" i="6"/>
  <c r="F24" i="6"/>
  <c r="F26" i="6"/>
  <c r="F28" i="6"/>
  <c r="F30" i="6"/>
  <c r="F32" i="6"/>
  <c r="F34" i="6"/>
  <c r="F36" i="6"/>
  <c r="F38" i="6"/>
  <c r="F40" i="6"/>
  <c r="H7" i="6"/>
  <c r="H8" i="6"/>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A6" i="6"/>
  <c r="A7" i="6"/>
  <c r="A8" i="6"/>
  <c r="A9" i="6" s="1"/>
  <c r="A10" i="6" s="1"/>
  <c r="A11" i="6" s="1"/>
  <c r="A12" i="6"/>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G36" i="4"/>
  <c r="I34" i="7"/>
  <c r="I59" i="7"/>
  <c r="O54" i="3"/>
  <c r="D39" i="6"/>
  <c r="F39" i="6" s="1"/>
  <c r="D35" i="6"/>
  <c r="F35" i="6" s="1"/>
  <c r="D31" i="6"/>
  <c r="F31" i="6" s="1"/>
  <c r="D27" i="6"/>
  <c r="F27" i="6" s="1"/>
  <c r="D23" i="6"/>
  <c r="F23" i="6" s="1"/>
  <c r="D19" i="6"/>
  <c r="F19" i="6" s="1"/>
  <c r="D15" i="6"/>
  <c r="F15" i="6" s="1"/>
  <c r="D11" i="6"/>
  <c r="F11" i="6" s="1"/>
  <c r="D7" i="6"/>
  <c r="O15" i="3"/>
  <c r="K39" i="6"/>
  <c r="M39" i="6" s="1"/>
  <c r="K35" i="6"/>
  <c r="M35" i="6" s="1"/>
  <c r="K31" i="6"/>
  <c r="M31" i="6" s="1"/>
  <c r="K27" i="6"/>
  <c r="M27" i="6" s="1"/>
  <c r="K23" i="6"/>
  <c r="M23" i="6" s="1"/>
  <c r="K19" i="6"/>
  <c r="M19" i="6" s="1"/>
  <c r="K15" i="6"/>
  <c r="M15" i="6" s="1"/>
  <c r="K11" i="6"/>
  <c r="M11" i="6" s="1"/>
  <c r="K7" i="6"/>
  <c r="M7" i="6" s="1"/>
  <c r="D41" i="6"/>
  <c r="F41" i="6" s="1"/>
  <c r="D37" i="6"/>
  <c r="F37" i="6" s="1"/>
  <c r="D33" i="6"/>
  <c r="F33" i="6" s="1"/>
  <c r="D29" i="6"/>
  <c r="F29" i="6" s="1"/>
  <c r="D25" i="6"/>
  <c r="F25" i="6" s="1"/>
  <c r="D21" i="6"/>
  <c r="F21" i="6" s="1"/>
  <c r="D17" i="6"/>
  <c r="F17" i="6" s="1"/>
  <c r="D13" i="6"/>
  <c r="F13" i="6" s="1"/>
  <c r="D9" i="6"/>
  <c r="F9" i="6" s="1"/>
  <c r="O41" i="3"/>
  <c r="O51" i="3"/>
  <c r="O61" i="4"/>
  <c r="E20" i="2" l="1"/>
  <c r="I38" i="3"/>
  <c r="K5" i="5"/>
  <c r="G34" i="4"/>
  <c r="E30" i="3"/>
  <c r="G38" i="2"/>
  <c r="C24" i="2"/>
  <c r="I5" i="5"/>
  <c r="O16" i="3"/>
  <c r="M18" i="3" s="1"/>
  <c r="O18" i="3" s="1"/>
  <c r="M30" i="3" s="1"/>
  <c r="K31" i="4"/>
  <c r="M31" i="4" s="1"/>
  <c r="K4" i="5"/>
  <c r="L4" i="5" s="1"/>
  <c r="H44" i="2"/>
  <c r="M46" i="4" s="1"/>
  <c r="G31" i="4"/>
  <c r="G30" i="3"/>
  <c r="F42" i="6"/>
  <c r="D42" i="6"/>
  <c r="K5" i="6" s="1"/>
  <c r="F7" i="6"/>
  <c r="H45" i="10"/>
  <c r="H20" i="9"/>
  <c r="H21" i="9" s="1"/>
  <c r="O48" i="3"/>
  <c r="O61" i="12"/>
  <c r="L53" i="13"/>
  <c r="O42" i="3"/>
  <c r="O43" i="3" s="1"/>
  <c r="O55" i="3" s="1"/>
  <c r="H17" i="10"/>
  <c r="I39" i="8"/>
  <c r="I59" i="8" s="1"/>
  <c r="H36" i="9"/>
  <c r="H37" i="9" s="1"/>
  <c r="O56" i="4" s="1"/>
  <c r="H41" i="2"/>
  <c r="I43" i="4"/>
  <c r="H35" i="2"/>
  <c r="K46" i="4"/>
  <c r="H34" i="2"/>
  <c r="H42" i="2"/>
  <c r="H33" i="2"/>
  <c r="H39" i="2"/>
  <c r="O16" i="4" s="1"/>
  <c r="M34" i="4" s="1"/>
  <c r="A59" i="10" l="1"/>
  <c r="H58" i="10"/>
  <c r="H59" i="10" s="1"/>
  <c r="L5" i="5"/>
  <c r="I25" i="4"/>
  <c r="I28" i="4"/>
  <c r="I31" i="4"/>
  <c r="I24" i="3"/>
  <c r="I22" i="4"/>
  <c r="K34" i="4"/>
  <c r="O34" i="4" s="1"/>
  <c r="I27" i="3"/>
  <c r="I30" i="3"/>
  <c r="K36" i="4"/>
  <c r="I21" i="3"/>
  <c r="O62" i="4"/>
  <c r="O52" i="3"/>
  <c r="O46" i="3"/>
  <c r="O55" i="4"/>
  <c r="K42" i="6"/>
  <c r="M5" i="6"/>
  <c r="M42" i="6" s="1"/>
  <c r="K43" i="4"/>
  <c r="G43" i="4"/>
  <c r="G38" i="3"/>
  <c r="K38" i="3"/>
  <c r="M38" i="3" s="1"/>
  <c r="K27" i="3"/>
  <c r="M27" i="3" s="1"/>
  <c r="G28" i="4"/>
  <c r="K28" i="4"/>
  <c r="M28" i="4" s="1"/>
  <c r="G27" i="3"/>
  <c r="G46" i="4"/>
  <c r="O46" i="4"/>
  <c r="K35" i="3"/>
  <c r="M35" i="3" s="1"/>
  <c r="K40" i="4"/>
  <c r="L56" i="13"/>
  <c r="H54" i="13"/>
  <c r="L54" i="13"/>
  <c r="H37" i="2"/>
  <c r="K21" i="3"/>
  <c r="M21" i="3" s="1"/>
  <c r="K22" i="4"/>
  <c r="M22" i="4" s="1"/>
  <c r="G25" i="4"/>
  <c r="K24" i="3"/>
  <c r="M24" i="3" s="1"/>
  <c r="K25" i="4"/>
  <c r="O53" i="3" l="1"/>
  <c r="O63" i="4"/>
  <c r="K41" i="4"/>
  <c r="K26" i="4"/>
  <c r="K25" i="3"/>
  <c r="O24" i="3" s="1"/>
  <c r="K44" i="4"/>
  <c r="K32" i="4"/>
  <c r="O31" i="4" s="1"/>
  <c r="K22" i="3"/>
  <c r="O21" i="3" s="1"/>
  <c r="D18" i="2"/>
  <c r="K39" i="3"/>
  <c r="G12" i="7"/>
  <c r="I12" i="7" s="1"/>
  <c r="G15" i="7"/>
  <c r="I15" i="7" s="1"/>
  <c r="K36" i="3"/>
  <c r="G11" i="7"/>
  <c r="I11" i="7" s="1"/>
  <c r="G13" i="7"/>
  <c r="I13" i="7" s="1"/>
  <c r="G8" i="7"/>
  <c r="I8" i="7" s="1"/>
  <c r="K28" i="3"/>
  <c r="O27" i="3" s="1"/>
  <c r="K23" i="4"/>
  <c r="O22" i="4" s="1"/>
  <c r="G7" i="7"/>
  <c r="I7" i="7" s="1"/>
  <c r="G9" i="7"/>
  <c r="I9" i="7" s="1"/>
  <c r="K29" i="4"/>
  <c r="O28" i="4" s="1"/>
  <c r="K31" i="3"/>
  <c r="O30" i="3" s="1"/>
  <c r="G14" i="7"/>
  <c r="I14" i="7" s="1"/>
  <c r="G16" i="7"/>
  <c r="I16" i="7" s="1"/>
  <c r="G10" i="7"/>
  <c r="I10" i="7" s="1"/>
  <c r="O15" i="4"/>
  <c r="G48" i="4"/>
  <c r="O66" i="4"/>
  <c r="O56" i="3"/>
  <c r="O64" i="4"/>
  <c r="M17" i="4" l="1"/>
  <c r="K17" i="4"/>
  <c r="I17" i="4"/>
  <c r="C13" i="4"/>
  <c r="C13" i="3"/>
  <c r="I17" i="7"/>
  <c r="I60" i="3"/>
  <c r="O57" i="3"/>
  <c r="I57" i="3"/>
  <c r="O38" i="3"/>
  <c r="O35" i="3"/>
  <c r="O17" i="4" l="1"/>
  <c r="M48" i="4" s="1"/>
  <c r="O48" i="4" s="1"/>
  <c r="K58" i="3"/>
  <c r="O58" i="3" s="1"/>
  <c r="O60" i="3" s="1"/>
  <c r="O57" i="4"/>
  <c r="O59" i="4" s="1"/>
  <c r="O47" i="3"/>
  <c r="M36" i="4"/>
  <c r="O36" i="4" s="1"/>
  <c r="O19" i="4"/>
  <c r="I56" i="4"/>
  <c r="M40" i="4" l="1"/>
  <c r="O40" i="4" s="1"/>
  <c r="M43" i="4"/>
  <c r="O43" i="4" s="1"/>
  <c r="M25" i="4"/>
  <c r="O25" i="4" s="1"/>
  <c r="O38" i="4" s="1"/>
  <c r="O50" i="4" l="1"/>
  <c r="O51" i="4" s="1"/>
  <c r="O52" i="4" s="1"/>
  <c r="O65" i="4" s="1"/>
  <c r="I70" i="4" l="1"/>
  <c r="O67" i="4"/>
  <c r="I67" i="4"/>
  <c r="K68" i="4" l="1"/>
  <c r="O68" i="4" s="1"/>
  <c r="O70" i="4" s="1"/>
</calcChain>
</file>

<file path=xl/comments1.xml><?xml version="1.0" encoding="utf-8"?>
<comments xmlns="http://schemas.openxmlformats.org/spreadsheetml/2006/main">
  <authors>
    <author>BEAURAIN</author>
    <author>charles beaurain</author>
    <author>Charles Beaurain</author>
    <author>Charles</author>
  </authors>
  <commentList>
    <comment ref="F8"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8" authorId="0">
      <text>
        <r>
          <rPr>
            <b/>
            <sz val="10"/>
            <color indexed="10"/>
            <rFont val="Arial"/>
            <family val="2"/>
          </rPr>
          <t>AMOUNT APPROVED BY THE D: PM</t>
        </r>
        <r>
          <rPr>
            <sz val="8"/>
            <color indexed="81"/>
            <rFont val="Tahoma"/>
            <family val="2"/>
          </rPr>
          <t xml:space="preserve">
</t>
        </r>
      </text>
    </comment>
    <comment ref="D14" authorId="1">
      <text>
        <r>
          <rPr>
            <b/>
            <sz val="8"/>
            <color indexed="81"/>
            <rFont val="Tahoma"/>
            <family val="2"/>
          </rPr>
          <t>charles beaurain:</t>
        </r>
        <r>
          <rPr>
            <sz val="8"/>
            <color indexed="81"/>
            <rFont val="Tahoma"/>
            <family val="2"/>
          </rPr>
          <t xml:space="preserve">
Type "None" if not registered otherwise insert the registration number.</t>
        </r>
      </text>
    </comment>
    <comment ref="D17" authorId="0">
      <text>
        <r>
          <rPr>
            <b/>
            <sz val="8"/>
            <color indexed="81"/>
            <rFont val="Tahoma"/>
            <family val="2"/>
          </rPr>
          <t>BEAURAIN:</t>
        </r>
        <r>
          <rPr>
            <sz val="8"/>
            <color indexed="81"/>
            <rFont val="Tahoma"/>
            <family val="2"/>
          </rPr>
          <t xml:space="preserve">
DPW did not publish fees for 2008. Use 2007 tables for 2008 appointments</t>
        </r>
      </text>
    </comment>
    <comment ref="D19" authorId="0">
      <text>
        <r>
          <rPr>
            <sz val="10"/>
            <color indexed="10"/>
            <rFont val="Tahoma"/>
            <family val="2"/>
          </rPr>
          <t>INSERT THE PERCENTAGE TENDERED OR IF DIRECTLY APPOINTED, INSERT 100%</t>
        </r>
      </text>
    </comment>
    <comment ref="E27" authorId="1">
      <text>
        <r>
          <rPr>
            <b/>
            <sz val="8"/>
            <color indexed="81"/>
            <rFont val="Tahoma"/>
            <family val="2"/>
          </rPr>
          <t>c</t>
        </r>
        <r>
          <rPr>
            <b/>
            <sz val="10"/>
            <color indexed="81"/>
            <rFont val="Tahoma"/>
            <family val="2"/>
          </rPr>
          <t>harles beaurain:</t>
        </r>
        <r>
          <rPr>
            <sz val="10"/>
            <color indexed="81"/>
            <rFont val="Tahoma"/>
            <family val="2"/>
          </rPr>
          <t xml:space="preserve">
Only ="Y" when  no Quantity surveyor is appointed on the project.
</t>
        </r>
      </text>
    </comment>
    <comment ref="E28" authorId="1">
      <text>
        <r>
          <rPr>
            <b/>
            <sz val="8"/>
            <color indexed="81"/>
            <rFont val="Tahoma"/>
            <family val="2"/>
          </rPr>
          <t>charles beaurain:</t>
        </r>
        <r>
          <rPr>
            <sz val="8"/>
            <color indexed="81"/>
            <rFont val="Tahoma"/>
            <family val="2"/>
          </rPr>
          <t xml:space="preserve">
</t>
        </r>
        <r>
          <rPr>
            <sz val="10"/>
            <color indexed="81"/>
            <rFont val="Tahoma"/>
            <family val="2"/>
          </rPr>
          <t>Only "Y" when specifically appointed as Principal Agent.</t>
        </r>
      </text>
    </comment>
    <comment ref="E29"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30"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33" authorId="2">
      <text>
        <r>
          <rPr>
            <b/>
            <sz val="10"/>
            <color indexed="81"/>
            <rFont val="Tahoma"/>
            <family val="2"/>
          </rPr>
          <t>Charles Beaurain:</t>
        </r>
        <r>
          <rPr>
            <sz val="10"/>
            <color indexed="81"/>
            <rFont val="Tahoma"/>
            <family val="2"/>
          </rPr>
          <t xml:space="preserve">
This amount should include lifts and generators</t>
        </r>
        <r>
          <rPr>
            <sz val="8"/>
            <color indexed="81"/>
            <rFont val="Tahoma"/>
            <family val="2"/>
          </rPr>
          <t xml:space="preserve">
</t>
        </r>
      </text>
    </comment>
    <comment ref="F33" authorId="2">
      <text>
        <r>
          <rPr>
            <b/>
            <sz val="10"/>
            <color indexed="81"/>
            <rFont val="Tahoma"/>
            <family val="2"/>
          </rPr>
          <t>Charles Beaurain:</t>
        </r>
        <r>
          <rPr>
            <sz val="10"/>
            <color indexed="81"/>
            <rFont val="Tahoma"/>
            <family val="2"/>
          </rPr>
          <t xml:space="preserve">
This amount should include lifts and generators</t>
        </r>
        <r>
          <rPr>
            <sz val="8"/>
            <color indexed="81"/>
            <rFont val="Tahoma"/>
            <family val="2"/>
          </rPr>
          <t xml:space="preserve">
</t>
        </r>
      </text>
    </comment>
    <comment ref="G33" authorId="2">
      <text>
        <r>
          <rPr>
            <b/>
            <sz val="10"/>
            <color indexed="81"/>
            <rFont val="Tahoma"/>
            <family val="2"/>
          </rPr>
          <t>Charles Beaurain:</t>
        </r>
        <r>
          <rPr>
            <sz val="10"/>
            <color indexed="81"/>
            <rFont val="Tahoma"/>
            <family val="2"/>
          </rPr>
          <t xml:space="preserve">
This amount should include lifts and generators</t>
        </r>
        <r>
          <rPr>
            <sz val="8"/>
            <color indexed="81"/>
            <rFont val="Tahoma"/>
            <family val="2"/>
          </rPr>
          <t xml:space="preserve">
</t>
        </r>
      </text>
    </comment>
    <comment ref="E39" authorId="2">
      <text>
        <r>
          <rPr>
            <b/>
            <sz val="8"/>
            <color indexed="81"/>
            <rFont val="Tahoma"/>
            <family val="2"/>
          </rPr>
          <t>Charles Beaurain:</t>
        </r>
        <r>
          <rPr>
            <sz val="8"/>
            <color indexed="81"/>
            <rFont val="Tahoma"/>
            <family val="2"/>
          </rPr>
          <t xml:space="preserve">
Only 
 if appointed as Principal Agent.
</t>
        </r>
      </text>
    </comment>
    <comment ref="F39" authorId="2">
      <text>
        <r>
          <rPr>
            <b/>
            <sz val="8"/>
            <color indexed="81"/>
            <rFont val="Tahoma"/>
            <family val="2"/>
          </rPr>
          <t>Charles Beaurain:</t>
        </r>
        <r>
          <rPr>
            <sz val="8"/>
            <color indexed="81"/>
            <rFont val="Tahoma"/>
            <family val="2"/>
          </rPr>
          <t xml:space="preserve">
Only 
 if appointed as Principal Agent.
</t>
        </r>
      </text>
    </comment>
    <comment ref="G39" authorId="2">
      <text>
        <r>
          <rPr>
            <b/>
            <sz val="8"/>
            <color indexed="81"/>
            <rFont val="Tahoma"/>
            <family val="2"/>
          </rPr>
          <t>Charles Beaurain:</t>
        </r>
        <r>
          <rPr>
            <sz val="8"/>
            <color indexed="81"/>
            <rFont val="Tahoma"/>
            <family val="2"/>
          </rPr>
          <t xml:space="preserve">
Only 
 if appointed as Principal Agent.
</t>
        </r>
      </text>
    </comment>
    <comment ref="G44" authorId="3">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H38" authorId="0">
      <text>
        <r>
          <rPr>
            <b/>
            <sz val="8"/>
            <color indexed="81"/>
            <rFont val="Tahoma"/>
            <family val="2"/>
          </rPr>
          <t>Enter this amount on the Summary page</t>
        </r>
        <r>
          <rPr>
            <sz val="8"/>
            <color indexed="81"/>
            <rFont val="Tahoma"/>
            <family val="2"/>
          </rPr>
          <t xml:space="preserve">
</t>
        </r>
      </text>
    </comment>
    <comment ref="H57"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PWH</author>
  </authors>
  <commentList>
    <comment ref="H60"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<sst xmlns="http://schemas.openxmlformats.org/spreadsheetml/2006/main" count="831" uniqueCount="508">
  <si>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</si>
  <si>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</si>
  <si>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</si>
  <si>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</si>
  <si>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</si>
  <si>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</si>
  <si>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</si>
  <si>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</si>
  <si>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</si>
  <si>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</si>
  <si>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</si>
  <si>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</si>
  <si>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</si>
  <si>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</si>
  <si>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</si>
  <si>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</si>
  <si>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</si>
  <si>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</si>
  <si>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</si>
  <si>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</si>
  <si>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</si>
  <si>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</si>
  <si>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</si>
  <si>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</si>
  <si>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TOTAL PROFESSIONAL FEES DUE (a) + (b)</t>
  </si>
  <si>
    <t>OF</t>
  </si>
  <si>
    <t>NOTE:</t>
  </si>
  <si>
    <t>x</t>
  </si>
  <si>
    <t>CHECKED BY</t>
  </si>
  <si>
    <t>Designation</t>
  </si>
  <si>
    <t>DATE :</t>
  </si>
  <si>
    <t>for</t>
  </si>
  <si>
    <t>EE</t>
  </si>
  <si>
    <t>BASIC FEE</t>
  </si>
  <si>
    <t>PRINCIPAL AGENT</t>
  </si>
  <si>
    <t>TOTAL FEES (c) TIME BASED</t>
  </si>
  <si>
    <t>DATE APPOINTED :</t>
  </si>
  <si>
    <t>TARIFF OF FEES TO APPLY :</t>
  </si>
  <si>
    <t>PREVIOUS PAYMENTS</t>
  </si>
  <si>
    <t>Attached to Claim No</t>
  </si>
  <si>
    <t>SCHEDULE V: TIME BASED FEES</t>
  </si>
  <si>
    <t>Approval</t>
  </si>
  <si>
    <t>Describe</t>
  </si>
  <si>
    <t>A</t>
  </si>
  <si>
    <t>D</t>
  </si>
  <si>
    <t>B</t>
  </si>
  <si>
    <t>E</t>
  </si>
  <si>
    <t>C</t>
  </si>
  <si>
    <t>F</t>
  </si>
  <si>
    <t>Name</t>
  </si>
  <si>
    <t>Task</t>
  </si>
  <si>
    <t>Reason</t>
  </si>
  <si>
    <t>Amount Claimed</t>
  </si>
  <si>
    <t xml:space="preserve"> Report: Time Based fees Total</t>
  </si>
  <si>
    <t>Other: Time Based fees Total</t>
  </si>
  <si>
    <t>SCHEDULE W: TRAVELLING TIME &amp; TRANSPORT EXPENSES</t>
  </si>
  <si>
    <t>1. Traveling Time</t>
  </si>
  <si>
    <t xml:space="preserve">Date </t>
  </si>
  <si>
    <t xml:space="preserve">From </t>
  </si>
  <si>
    <t>To</t>
  </si>
  <si>
    <t>Total Hours</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</si>
  <si>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</si>
  <si>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</si>
  <si>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</si>
  <si>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</si>
  <si>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</si>
  <si>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</si>
  <si>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</si>
  <si>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</si>
  <si>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</si>
  <si>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</si>
  <si>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</si>
  <si>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</si>
  <si>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</si>
  <si>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</si>
  <si>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</si>
  <si>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</si>
  <si>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</si>
  <si>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</si>
  <si>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</si>
  <si>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</si>
  <si>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</si>
  <si>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</si>
  <si>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</si>
  <si>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</si>
  <si>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</si>
  <si>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Apporved Hours</t>
  </si>
  <si>
    <t>Claimed Hours</t>
  </si>
  <si>
    <t>B: Full Time Supervision</t>
  </si>
  <si>
    <t>Approved Remuneration</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</si>
  <si>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</si>
  <si>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</si>
  <si>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</si>
  <si>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</si>
  <si>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</si>
  <si>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</si>
  <si>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</si>
  <si>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</si>
  <si>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</si>
  <si>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</si>
  <si>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</si>
  <si>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</si>
  <si>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</si>
  <si>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</si>
  <si>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</si>
  <si>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</si>
  <si>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</si>
  <si>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</si>
  <si>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</si>
  <si>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</si>
  <si>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</si>
  <si>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</si>
  <si>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</si>
  <si>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</si>
  <si>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</si>
  <si>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</si>
  <si>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</si>
  <si>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</si>
  <si>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</si>
  <si>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</si>
  <si>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t>
  </si>
  <si>
    <t>SERVICE: DESCRIPTION</t>
  </si>
  <si>
    <t>PAYEE: (CONSULTING ENGINEER)</t>
  </si>
  <si>
    <t>CONSULTANT'S REF. NUMBER   :</t>
  </si>
  <si>
    <t>STAGE COMPLETED:</t>
  </si>
  <si>
    <t>DRAWING NUMBER:</t>
  </si>
  <si>
    <t xml:space="preserve">EE                          </t>
  </si>
  <si>
    <t>TOTAL VALUE OF ELECTRICAL WORK :</t>
  </si>
  <si>
    <t>+</t>
  </si>
  <si>
    <t>CLAIM</t>
  </si>
  <si>
    <t>MAXIMUM FOR "AGENT OF THE CLIENT"</t>
  </si>
  <si>
    <t xml:space="preserve"> Report: Time Based fees </t>
  </si>
  <si>
    <t>2. Time Based fees: AGENT OF THE CLIENT</t>
  </si>
  <si>
    <t>For DIRECTOR: Project Management</t>
  </si>
  <si>
    <t>TYPE OF PROJECT:</t>
  </si>
  <si>
    <t>ELECTRICAL ENGINEERING PROJECT</t>
  </si>
  <si>
    <t>ELECTRICAL BUILDING PROJECT</t>
  </si>
  <si>
    <t>TOTAL VALUE OF PROJECT :</t>
  </si>
  <si>
    <t>TAX INVOICE</t>
  </si>
  <si>
    <t>SIGNED</t>
  </si>
  <si>
    <t>BILL OF QUANTITY BY CONSULTING ENGINEER (Y/N)</t>
  </si>
  <si>
    <t>VALUE FOR CALCULATION PURPOSES</t>
  </si>
  <si>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</si>
  <si>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</si>
  <si>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</si>
  <si>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VALUE OF ALL WORK COMPLETED, NOT AFFECTED BY ANY FACTORS </t>
  </si>
  <si>
    <t>VALUE OF ALL ALTERATIONS TO EXISTING FACILITIES COMPLETED, ONLY AFFECTED BY THE 1.25 FACTOR.</t>
  </si>
  <si>
    <t>TRAVELLING &amp; SUBSISTENCE CHARGES</t>
  </si>
  <si>
    <t>DUPLICATES NOT AFFECTED BY ANY FACTOR OTHER THAN .25.</t>
  </si>
  <si>
    <t>ADD: NON TAXABLE AMOUNT CLAIMED</t>
  </si>
  <si>
    <r>
      <t xml:space="preserve">(C) VALUE OF COMPLETED WORK </t>
    </r>
    <r>
      <rPr>
        <b/>
        <sz val="10"/>
        <color indexed="10"/>
        <rFont val="Arial"/>
        <family val="2"/>
      </rPr>
      <t>(STAGE 3 &amp; 4)</t>
    </r>
  </si>
  <si>
    <t>DATE OF INVOICE</t>
  </si>
  <si>
    <t>FEES (a) PRELIMINARY DESIGN, DESIGN &amp; TENDER STAGES.</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</si>
  <si>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</si>
  <si>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</si>
  <si>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</si>
  <si>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</si>
  <si>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</si>
  <si>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</si>
  <si>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</si>
  <si>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</si>
  <si>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</si>
  <si>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</si>
  <si>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TARGETED PROCUREMENT (Only on Engineering project) (Y/N)</t>
  </si>
  <si>
    <t>AGENT OF THE CLIENT (OHSA) (Only on Engineering project) (Y/N)</t>
  </si>
  <si>
    <t>FEES (b) CONSTRUCTION AND COMPLETION STAGES</t>
  </si>
  <si>
    <t>1. Time Based fees: Report stage (Only if specifically appointed as such)</t>
  </si>
  <si>
    <t>WORKBOOK FOR THE CALCULATION OF CONSULTING ENGINEER'S FEES IN TERMS OF THE GUIDELINE FOR SERVICES AND FEES PUBLISHED BY ECSA AND AMENDED BY DPW</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</si>
  <si>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</si>
  <si>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</si>
  <si>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</si>
  <si>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</si>
  <si>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</si>
  <si>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</si>
  <si>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</si>
  <si>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</si>
  <si>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</si>
  <si>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an amount of 7% of the basic fee is allowed for the execution of targeted procurement.</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</si>
  <si>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</si>
  <si>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</si>
  <si>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</si>
  <si>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</si>
  <si>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Only in case of engineering projects an amount not exceeding 3% of the basic fee and calculated on a time basis is allowed for the responsibilities of the "agent of the client" in accordance with the OHSA. Only if the motivation of the consulting engineer for a larger fee is approved, may he be paid more.</t>
  </si>
  <si>
    <t>GROUND RULES</t>
  </si>
  <si>
    <t>COMPANY REGISTRATION NUMBER</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</si>
  <si>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</si>
  <si>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</si>
  <si>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NOTES PERTAINING TO THE COMPLETION OF THE WORKBOOK.</t>
  </si>
  <si>
    <t>N</t>
  </si>
  <si>
    <t>DEPARTMENTAL FILE NUMBER:</t>
  </si>
  <si>
    <t>DPW WCS NUMBER:</t>
  </si>
  <si>
    <t>DPW DRAWING NUMBER</t>
  </si>
  <si>
    <t xml:space="preserve">PROJECT MANAGER: </t>
  </si>
  <si>
    <t>DPW FILE NUMBER:</t>
  </si>
  <si>
    <t>DPW WCS NUMBER</t>
  </si>
  <si>
    <t>TELEPHONE &amp; FACSIMILE NUMBERS</t>
  </si>
  <si>
    <t>FEES CODE (YEAR)</t>
  </si>
  <si>
    <t xml:space="preserve">ELECTRICAL/ELECTRONIC ENGINEERING SERVICES </t>
  </si>
  <si>
    <t xml:space="preserve"> FEE FOR ELECTRICAL/ELECTRONIC ENGINEERING SERVICES: </t>
  </si>
  <si>
    <t>Tel</t>
  </si>
  <si>
    <t>Fax</t>
  </si>
  <si>
    <r>
      <t xml:space="preserve">When typing </t>
    </r>
    <r>
      <rPr>
        <b/>
        <sz val="10"/>
        <rFont val="Arial"/>
        <family val="2"/>
      </rPr>
      <t>amounts</t>
    </r>
    <r>
      <rPr>
        <sz val="10"/>
        <rFont val="Arial"/>
        <family val="2"/>
      </rPr>
      <t xml:space="preserve"> only type the value. No "R" in front and no spaces between the numbers.</t>
    </r>
  </si>
  <si>
    <t>FEE FOR ELECTRICAL/ELECTRONIC ENGINEERING SERVICES</t>
  </si>
  <si>
    <t>WCS NO</t>
  </si>
  <si>
    <t>POSTAL ADDRESS:</t>
  </si>
  <si>
    <t>FACSIMILE  NO:</t>
  </si>
  <si>
    <r>
      <t xml:space="preserve">CONSTRUCTION AND COMPLETION STAGE. </t>
    </r>
    <r>
      <rPr>
        <b/>
        <i/>
        <sz val="12"/>
        <color indexed="10"/>
        <rFont val="Arial"/>
        <family val="2"/>
      </rPr>
      <t>ALL VALUES MUST INCLUDE RELEVANT PROPORTION OF P&amp;G AND CPA.</t>
    </r>
  </si>
  <si>
    <t>FEES (d) EXPENSES AND COSTS (DISBURSEMENTS)</t>
  </si>
  <si>
    <t xml:space="preserve">FEES (c )TIME BASED FEES </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</si>
  <si>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</si>
  <si>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</si>
  <si>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</si>
  <si>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</si>
  <si>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</si>
  <si>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</si>
  <si>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</si>
  <si>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</si>
  <si>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</si>
  <si>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</si>
  <si>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</si>
  <si>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</si>
  <si>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Cellphone number</t>
  </si>
  <si>
    <t>Cell</t>
  </si>
  <si>
    <t>REPORT STAGE (Only if specifically appointed for this stage)</t>
  </si>
  <si>
    <t xml:space="preserve">BASIC FEE FOR WORK,  NOT AFFECTED BY ANY FACTORS. </t>
  </si>
  <si>
    <t>TARGETED/PREFERENTIAL PROCUREMENT</t>
  </si>
  <si>
    <t>NO BILL OF QUANTITIES</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</si>
  <si>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</si>
  <si>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</si>
  <si>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</si>
  <si>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</si>
  <si>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ATTACHED TO CLAIM NO</t>
  </si>
  <si>
    <t>PAYMENT NO</t>
  </si>
  <si>
    <t>1</t>
  </si>
  <si>
    <t>CARRIED OVER</t>
  </si>
  <si>
    <t>38</t>
  </si>
  <si>
    <t xml:space="preserve"> Report: Time Based fees Total Excl VAT</t>
  </si>
  <si>
    <t xml:space="preserve"> Agent of the client: Time Based fees Total Excl VAT</t>
  </si>
  <si>
    <t>Typing Duplicating &amp; Printing Excl VAT</t>
  </si>
  <si>
    <t>Site Staff &amp; Other Charges Total Excl VAT</t>
  </si>
  <si>
    <t>TRAVELLING  TIME</t>
  </si>
  <si>
    <t xml:space="preserve">CONSTRUCTION MONITORING  &amp; OTHER </t>
  </si>
  <si>
    <t>Travelling  time</t>
  </si>
  <si>
    <t>Traveling Time Total Excl VAT</t>
  </si>
  <si>
    <t>Other Charges Total (Incl VAT)</t>
  </si>
  <si>
    <t>Travelling  &amp; Public Transport Total Excl VAT</t>
  </si>
  <si>
    <t>3. Time Based fees: Construction Monitoring &amp; Other</t>
  </si>
  <si>
    <r>
      <t>Additional Construction Monitoring</t>
    </r>
    <r>
      <rPr>
        <sz val="10"/>
        <rFont val="Arial"/>
        <family val="2"/>
      </rPr>
      <t>: A separately motivated fee is mentioned but not determined. This can be a separately calculated fee with the calculations shown on the time based fee sheet</t>
    </r>
  </si>
  <si>
    <t>Construction Monitoring &amp; Other: Time Based fees Total Excl VAT</t>
  </si>
  <si>
    <t>Travelling Time</t>
  </si>
  <si>
    <t>Time Based fees: Other</t>
  </si>
  <si>
    <t>Toll Gate</t>
  </si>
  <si>
    <t>Part Time Supervision Total Incl VAT</t>
  </si>
  <si>
    <t>Full Time Supervision Total Incl VAT</t>
  </si>
  <si>
    <t>Travelling expenses</t>
  </si>
  <si>
    <t xml:space="preserve">2. Motor Vehicle Expenses [Up to 3000 cc engine capacity] </t>
  </si>
  <si>
    <t>Typing Total Incl VAT</t>
  </si>
  <si>
    <t>Duplicating Total INCL VAT</t>
  </si>
  <si>
    <t>Covers &amp; Binders Total INCL VAT</t>
  </si>
  <si>
    <t>Printing Total INCL VAT</t>
  </si>
  <si>
    <t>NOTE: -All ITEMS  MUST INCLUDE VAT</t>
  </si>
  <si>
    <t>INPUT ALL INFORMATION FOR THE WHOLE PROJECT</t>
  </si>
  <si>
    <t>NOTE: ALL ITEMS MUST EXCLUDE VAT</t>
  </si>
  <si>
    <t>Hours claimed</t>
  </si>
  <si>
    <t xml:space="preserve">Report: Time Based fees </t>
  </si>
  <si>
    <t>2007 Scales</t>
  </si>
  <si>
    <t>SCALE_2007E</t>
  </si>
  <si>
    <t>SCALE_2007B</t>
  </si>
  <si>
    <t>PERCENTAGE OF FEE TENDERED</t>
  </si>
  <si>
    <t>TENDERED PERCENTAGE OF STANDARD FEES</t>
  </si>
  <si>
    <t>DUE</t>
  </si>
  <si>
    <t xml:space="preserve">TRAVELLING &amp; SUBSISTENCE CHARGES </t>
  </si>
  <si>
    <r>
      <t>REPORT STAGE</t>
    </r>
    <r>
      <rPr>
        <sz val="10"/>
        <color indexed="10"/>
        <rFont val="Arial"/>
        <family val="2"/>
      </rPr>
      <t xml:space="preserve"> (Only if specifically appointed for this stage)</t>
    </r>
  </si>
  <si>
    <t>(Not applicable in case of a tender for professional services)</t>
  </si>
  <si>
    <t>EE07</t>
  </si>
  <si>
    <t>2007 &amp; 2008</t>
  </si>
  <si>
    <t>TO</t>
  </si>
  <si>
    <t>ENGINEERING PROJECT</t>
  </si>
  <si>
    <t>Total Previous Payments  Received for this item</t>
  </si>
  <si>
    <t>Non-taxable Expenses Total for this invoice</t>
  </si>
  <si>
    <t>TOTAL FEES FOR PRELIMINARY DESIGN, DESIGN &amp; TENDER STAGE (a)</t>
  </si>
  <si>
    <t>TOTAL FOR CONSTRUCTION AND COMPLETION STAGE (b)</t>
  </si>
  <si>
    <t>TOTAL FEES DUE (EXCL VAT)</t>
  </si>
  <si>
    <t>TOTAL DISBURSEMENTS (d)</t>
  </si>
  <si>
    <t>TOTAL FEES TIME BASED (c)</t>
  </si>
  <si>
    <t>E_MAIL ADDRESS</t>
  </si>
  <si>
    <t>LESS PENALTY</t>
  </si>
  <si>
    <t>PENALTY APPLIED</t>
  </si>
  <si>
    <t>APPORTIONMENT OF THE DESIGN STAGE</t>
  </si>
  <si>
    <t xml:space="preserve">Stage </t>
  </si>
  <si>
    <t>Description</t>
  </si>
  <si>
    <t>Apportionment</t>
  </si>
  <si>
    <t>Progress</t>
  </si>
  <si>
    <t>Factor</t>
  </si>
  <si>
    <t>Stage 1</t>
  </si>
  <si>
    <t>Preliminary design</t>
  </si>
  <si>
    <t>Stage 2</t>
  </si>
  <si>
    <t>Design and tender</t>
  </si>
  <si>
    <t>Design and tender, including working drawings</t>
  </si>
  <si>
    <t>Construction</t>
  </si>
  <si>
    <t xml:space="preserve">Completion </t>
  </si>
  <si>
    <t>PERCENTAGE OF STAGE COMPLETED</t>
  </si>
  <si>
    <r>
      <t xml:space="preserve">(B) ESTIMATED VALUE FOR DESIGN FEES DURING CONSTRUCTION </t>
    </r>
    <r>
      <rPr>
        <b/>
        <sz val="10"/>
        <color indexed="10"/>
        <rFont val="Arial"/>
        <family val="2"/>
      </rPr>
      <t>(STAGE 3)</t>
    </r>
  </si>
  <si>
    <r>
      <t xml:space="preserve">(D) FINAL MEASURED VALUES INCL. CPA &amp; P&amp;G </t>
    </r>
    <r>
      <rPr>
        <b/>
        <sz val="10"/>
        <color indexed="10"/>
        <rFont val="Arial"/>
        <family val="2"/>
      </rPr>
      <t>(STAGE 4 ONLY)</t>
    </r>
  </si>
  <si>
    <t>NO</t>
  </si>
  <si>
    <t>PROJECT MANAGER</t>
  </si>
  <si>
    <t>TELEPHONE NUMBER</t>
  </si>
  <si>
    <t>CELLPHONE NUMBER</t>
  </si>
  <si>
    <t>N/A for INCEPTION, CONTRACT ADMINISTRATION &amp; CLOSE-OUT STAGE</t>
  </si>
  <si>
    <t>TOTAL AMOUNT CLAIMED, (Incl VAT &amp; Non Taxable)</t>
  </si>
  <si>
    <t>TOTAL AMOUNT CLAIMED, (Excl  VAT, Excl Non Taxable)</t>
  </si>
  <si>
    <t>TOTAL NON-TAXABLE AMOUNT CLAIMED</t>
  </si>
  <si>
    <t>TOTAL AMOUNT CLAIMED (Excl VAT)</t>
  </si>
  <si>
    <t>LESS TOTAL PREVIOUS CLAIMS (EXCL VAT)</t>
  </si>
  <si>
    <t>PLEASE READ THE NOTES (1st SHEET) BEFORE STARTING TO POPULATE THE SHEETS. COMPLETE ALL YELLOW CELLS!!!"</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</si>
  <si>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</si>
  <si>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</si>
  <si>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</si>
  <si>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</si>
  <si>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</si>
  <si>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</si>
  <si>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</si>
  <si>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</si>
  <si>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</si>
  <si>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</si>
  <si>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</si>
  <si>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</si>
  <si>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</si>
  <si>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</si>
  <si>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</si>
  <si>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</si>
  <si>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</si>
  <si>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</si>
  <si>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</si>
  <si>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</si>
  <si>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</si>
  <si>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</si>
  <si>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</si>
  <si>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</si>
  <si>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</si>
  <si>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</si>
  <si>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</si>
  <si>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</si>
  <si>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</si>
  <si>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</si>
  <si>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</si>
  <si>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</si>
  <si>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</si>
  <si>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</si>
  <si>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</si>
  <si>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</si>
  <si>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</si>
  <si>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</si>
  <si>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</si>
  <si>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</si>
  <si>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</si>
  <si>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</si>
  <si>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</si>
  <si>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</si>
  <si>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</si>
  <si>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</si>
  <si>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</si>
  <si>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</si>
  <si>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</si>
  <si>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</si>
  <si>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</si>
  <si>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</si>
  <si>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</si>
  <si>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</si>
  <si>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</si>
  <si>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</si>
  <si>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</si>
  <si>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</si>
  <si>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</si>
  <si>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</si>
  <si>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</si>
  <si>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</si>
  <si>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</si>
  <si>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</si>
  <si>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</si>
  <si>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</si>
  <si>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</si>
  <si>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</si>
  <si>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</si>
  <si>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</si>
  <si>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</si>
  <si>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</si>
  <si>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</si>
  <si>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</si>
  <si>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</si>
  <si>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</si>
  <si>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</si>
  <si>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</si>
  <si>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</si>
  <si>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</si>
  <si>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</si>
  <si>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</si>
  <si>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</si>
  <si>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</si>
  <si>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</si>
  <si>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</si>
  <si>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</si>
  <si>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</si>
  <si>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</si>
  <si>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</si>
  <si>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</si>
  <si>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</si>
  <si>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</si>
  <si>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</si>
  <si>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</si>
  <si>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</si>
  <si>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</si>
  <si>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</si>
  <si>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</si>
  <si>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</si>
  <si>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</si>
  <si>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</si>
  <si>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</si>
  <si>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</si>
  <si>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</si>
  <si>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</si>
  <si>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</si>
  <si>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</si>
  <si>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</si>
  <si>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</si>
  <si>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</si>
  <si>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</si>
  <si>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</si>
  <si>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</si>
  <si>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</si>
  <si>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</si>
  <si>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</si>
  <si>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</si>
  <si>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</si>
  <si>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</si>
  <si>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</si>
  <si>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</si>
  <si>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</si>
  <si>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</si>
  <si>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</si>
  <si>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</si>
  <si>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</si>
  <si>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</si>
  <si>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</si>
  <si>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</si>
  <si>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</si>
  <si>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</si>
  <si>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</si>
  <si>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</si>
  <si>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</si>
  <si>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</si>
  <si>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</si>
  <si>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</si>
  <si>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</si>
  <si>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</si>
  <si>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</si>
  <si>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</si>
  <si>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</si>
  <si>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</si>
  <si>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</si>
  <si>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</si>
  <si>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</si>
  <si>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</si>
  <si>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</si>
  <si>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</si>
  <si>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</si>
  <si>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</si>
  <si>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</si>
  <si>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</si>
  <si>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</si>
  <si>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</si>
  <si>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</si>
  <si>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</si>
  <si>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</si>
  <si>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</si>
  <si>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</si>
  <si>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</si>
  <si>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</si>
  <si>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</si>
  <si>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</si>
  <si>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</si>
  <si>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</si>
  <si>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</si>
  <si>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</si>
  <si>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</si>
  <si>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</si>
  <si>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</si>
  <si>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</si>
  <si>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</si>
  <si>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</si>
  <si>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</si>
  <si>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</si>
  <si>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</si>
  <si>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</si>
  <si>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</si>
  <si>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</si>
  <si>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</si>
  <si>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</si>
  <si>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</si>
  <si>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</si>
  <si>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</si>
  <si>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3. Subsistence Charges [See your letter of appointment. Use either Table 4 or Table 5, not both]</t>
  </si>
  <si>
    <t>Toll Gate &amp; Parking</t>
  </si>
  <si>
    <t>Portion claimed %</t>
  </si>
  <si>
    <t>CONSTRUCTION</t>
  </si>
  <si>
    <t>TENDER VALUES</t>
  </si>
  <si>
    <t>Version: 2.7  2013-08</t>
  </si>
  <si>
    <t>Site Staff &amp; Other Charges Total Incl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</si>
</sst>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quot;R&quot;\ #,##0;[Red]&quot;R&quot;\ \-#,##0"/>
    <numFmt numFmtId="165" formatCode="_ &quot;R&quot;\ * #,##0.00_ ;_ &quot;R&quot;\ * \-#,##0.00_ ;_ &quot;R&quot;\ * &quot;-&quot;??_ ;_ @_ "/>
    <numFmt numFmtId="166" formatCode="#.00"/>
    <numFmt numFmtId="167" formatCode="#."/>
    <numFmt numFmtId="168" formatCode="m\o\n\th\ d\,\ yyyy"/>
    <numFmt numFmtId="169" formatCode="&quot;R&quot;\ #,##0.00_);\(&quot;R&quot;\ #,##0.00\)"/>
    <numFmt numFmtId="170" formatCode="dd\-mmm\-yy_)"/>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General_)"/>
    <numFmt numFmtId="178" formatCode="dd\ mmmm\ yyyy"/>
    <numFmt numFmtId="179" formatCode="&quot;R&quot;#,##0"/>
    <numFmt numFmtId="180" formatCode="0.0"/>
    <numFmt numFmtId="181" formatCode="000"/>
    <numFmt numFmtId="182" formatCode="00"/>
    <numFmt numFmtId="183" formatCode="000000"/>
    <numFmt numFmtId="184" formatCode="dd\-mmm\-yyyy"/>
  </numFmts>
  <fonts count="106"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8"/>
      <name val="Arial"/>
      <family val="2"/>
    </font>
    <font>
      <b/>
      <sz val="8"/>
      <name val="Arial"/>
      <family val="2"/>
    </font>
    <font>
      <sz val="10"/>
      <color indexed="12"/>
      <name val="Arial"/>
      <family val="2"/>
    </font>
    <font>
      <b/>
      <sz val="10"/>
      <color indexed="81"/>
      <name val="Tahoma"/>
      <family val="2"/>
    </font>
    <font>
      <sz val="11"/>
      <color indexed="12"/>
      <name val="Arial"/>
      <family val="2"/>
    </font>
    <font>
      <sz val="11"/>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sz val="10"/>
      <color indexed="18"/>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b/>
      <i/>
      <sz val="12"/>
      <color indexed="10"/>
      <name val="Arial"/>
      <family val="2"/>
    </font>
    <font>
      <b/>
      <sz val="14"/>
      <color indexed="12"/>
      <name val="Arial"/>
      <family val="2"/>
    </font>
    <font>
      <b/>
      <sz val="24"/>
      <color indexed="10"/>
      <name val="Arial"/>
      <family val="2"/>
    </font>
    <font>
      <b/>
      <sz val="24"/>
      <color indexed="52"/>
      <name val="Arial"/>
      <family val="2"/>
    </font>
    <font>
      <b/>
      <sz val="16"/>
      <color indexed="50"/>
      <name val="Arial"/>
      <family val="2"/>
    </font>
    <font>
      <b/>
      <sz val="11"/>
      <color indexed="12"/>
      <name val="Arial"/>
      <family val="2"/>
    </font>
    <font>
      <b/>
      <sz val="11"/>
      <color indexed="17"/>
      <name val="Arial"/>
      <family val="2"/>
    </font>
    <font>
      <b/>
      <sz val="14"/>
      <name val="Arial"/>
      <family val="2"/>
    </font>
    <font>
      <b/>
      <u/>
      <sz val="11"/>
      <name val="Arial"/>
      <family val="2"/>
    </font>
    <font>
      <i/>
      <sz val="12"/>
      <name val="Arial"/>
      <family val="2"/>
    </font>
    <font>
      <i/>
      <sz val="11"/>
      <color indexed="12"/>
      <name val="Arial"/>
      <family val="2"/>
    </font>
    <font>
      <b/>
      <sz val="11"/>
      <color indexed="15"/>
      <name val="Arial"/>
      <family val="2"/>
    </font>
    <font>
      <sz val="11"/>
      <color indexed="15"/>
      <name val="Arial"/>
      <family val="2"/>
    </font>
    <font>
      <i/>
      <sz val="11"/>
      <color indexed="8"/>
      <name val="Arial"/>
      <family val="2"/>
    </font>
    <font>
      <i/>
      <u/>
      <sz val="11"/>
      <name val="Arial"/>
      <family val="2"/>
    </font>
    <font>
      <b/>
      <sz val="12"/>
      <color indexed="17"/>
      <name val="Arial"/>
      <family val="2"/>
    </font>
    <font>
      <b/>
      <sz val="18"/>
      <color indexed="10"/>
      <name val="Arial"/>
      <family val="2"/>
    </font>
    <font>
      <sz val="10"/>
      <color indexed="41"/>
      <name val="Arial"/>
      <family val="2"/>
    </font>
    <font>
      <i/>
      <sz val="10"/>
      <name val="Arial"/>
      <family val="2"/>
    </font>
    <font>
      <b/>
      <i/>
      <sz val="11"/>
      <name val="Arial"/>
      <family val="2"/>
    </font>
    <font>
      <sz val="9"/>
      <color indexed="81"/>
      <name val="Tahoma"/>
      <family val="2"/>
    </font>
    <font>
      <sz val="18"/>
      <name val="Arial"/>
      <family val="2"/>
    </font>
    <font>
      <sz val="16"/>
      <color indexed="50"/>
      <name val="Arial"/>
      <family val="2"/>
    </font>
    <font>
      <b/>
      <u/>
      <sz val="16"/>
      <color indexed="10"/>
      <name val="Arial"/>
      <family val="2"/>
    </font>
    <font>
      <sz val="16"/>
      <name val="Arial"/>
      <family val="2"/>
    </font>
    <font>
      <sz val="16"/>
      <name val="Courier"/>
      <family val="3"/>
    </font>
    <font>
      <u/>
      <sz val="16"/>
      <name val="Arial"/>
      <family val="2"/>
    </font>
    <font>
      <sz val="16"/>
      <color indexed="10"/>
      <name val="Courier"/>
      <family val="3"/>
    </font>
    <font>
      <sz val="9"/>
      <name val="Arial"/>
      <family val="2"/>
    </font>
    <font>
      <b/>
      <i/>
      <sz val="10"/>
      <color indexed="12"/>
      <name val="Arial"/>
      <family val="2"/>
    </font>
    <font>
      <sz val="10"/>
      <color indexed="12"/>
      <name val="Courier"/>
      <family val="3"/>
    </font>
    <font>
      <sz val="12"/>
      <color indexed="12"/>
      <name val="Courier"/>
      <family val="3"/>
    </font>
    <font>
      <b/>
      <u/>
      <sz val="12"/>
      <name val="Arial"/>
      <family val="2"/>
    </font>
    <font>
      <sz val="10"/>
      <color indexed="10"/>
      <name val="Arial"/>
      <family val="2"/>
    </font>
    <font>
      <b/>
      <sz val="12"/>
      <color indexed="12"/>
      <name val="Arial"/>
      <family val="2"/>
    </font>
    <font>
      <sz val="8"/>
      <name val="Courier"/>
      <family val="3"/>
    </font>
    <font>
      <sz val="12"/>
      <color indexed="9"/>
      <name val="Courier"/>
      <family val="3"/>
    </font>
    <font>
      <b/>
      <sz val="20"/>
      <color indexed="12"/>
      <name val="Courier"/>
      <family val="3"/>
    </font>
    <font>
      <sz val="8"/>
      <color indexed="18"/>
      <name val="Arial"/>
      <family val="2"/>
    </font>
    <font>
      <sz val="10"/>
      <color indexed="10"/>
      <name val="Tahoma"/>
      <family val="2"/>
    </font>
    <font>
      <b/>
      <sz val="22"/>
      <color indexed="57"/>
      <name val="Arial"/>
      <family val="2"/>
    </font>
    <font>
      <b/>
      <sz val="12"/>
      <color indexed="57"/>
      <name val="Courier"/>
      <family val="3"/>
    </font>
    <font>
      <b/>
      <sz val="12"/>
      <name val="Courier"/>
      <family val="3"/>
    </font>
    <font>
      <b/>
      <sz val="22"/>
      <color indexed="57"/>
      <name val="Courier"/>
      <family val="3"/>
    </font>
    <font>
      <b/>
      <sz val="12"/>
      <name val="Courier"/>
      <family val="3"/>
    </font>
    <font>
      <sz val="8"/>
      <color indexed="10"/>
      <name val="Tahoma"/>
      <family val="2"/>
    </font>
    <font>
      <b/>
      <sz val="12"/>
      <color indexed="58"/>
      <name val="Arial"/>
      <family val="2"/>
    </font>
    <font>
      <b/>
      <sz val="10"/>
      <color indexed="10"/>
      <name val="Tahoma"/>
      <family val="2"/>
    </font>
    <font>
      <b/>
      <sz val="12"/>
      <color indexed="10"/>
      <name val="Tahoma"/>
      <family val="2"/>
    </font>
    <font>
      <sz val="12"/>
      <color indexed="10"/>
      <name val="Courier"/>
      <family val="3"/>
    </font>
    <font>
      <b/>
      <sz val="11"/>
      <color indexed="10"/>
      <name val="Arial Narrow"/>
      <family val="2"/>
    </font>
    <font>
      <b/>
      <sz val="18"/>
      <color indexed="12"/>
      <name val="Arial"/>
      <family val="2"/>
    </font>
    <font>
      <b/>
      <sz val="10"/>
      <color indexed="10"/>
      <name val="Arial Narrow"/>
      <family val="2"/>
    </font>
    <font>
      <sz val="12"/>
      <name val="Courier"/>
      <family val="3"/>
    </font>
    <font>
      <u/>
      <sz val="12"/>
      <color indexed="10"/>
      <name val="Arial"/>
      <family val="2"/>
    </font>
    <font>
      <u/>
      <sz val="12"/>
      <name val="Arial"/>
      <family val="2"/>
    </font>
    <font>
      <b/>
      <u/>
      <sz val="10"/>
      <name val="Arial"/>
      <family val="2"/>
    </font>
    <font>
      <u/>
      <sz val="10"/>
      <name val="Arial"/>
      <family val="2"/>
    </font>
    <font>
      <b/>
      <sz val="11"/>
      <color indexed="56"/>
      <name val="Arial"/>
      <family val="2"/>
    </font>
    <font>
      <sz val="10"/>
      <name val="Courier"/>
      <family val="3"/>
    </font>
    <font>
      <sz val="11"/>
      <color indexed="56"/>
      <name val="Arial"/>
      <family val="2"/>
    </font>
    <font>
      <sz val="8"/>
      <name val="Arial"/>
      <family val="2"/>
    </font>
    <font>
      <b/>
      <sz val="10"/>
      <name val="Courier"/>
      <family val="3"/>
    </font>
    <font>
      <b/>
      <i/>
      <sz val="10"/>
      <color indexed="10"/>
      <name val="Arial"/>
      <family val="2"/>
    </font>
    <font>
      <b/>
      <u/>
      <sz val="14"/>
      <name val="Arial"/>
      <family val="2"/>
    </font>
    <font>
      <sz val="8"/>
      <name val="Courier"/>
    </font>
  </fonts>
  <fills count="10">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3"/>
        <bgColor indexed="9"/>
      </patternFill>
    </fill>
    <fill>
      <patternFill patternType="lightTrellis"/>
    </fill>
    <fill>
      <patternFill patternType="solid">
        <fgColor indexed="22"/>
        <bgColor indexed="64"/>
      </patternFill>
    </fill>
    <fill>
      <patternFill patternType="solid">
        <fgColor indexed="42"/>
        <bgColor indexed="64"/>
      </patternFill>
    </fill>
    <fill>
      <patternFill patternType="solid">
        <fgColor indexed="15"/>
        <bgColor indexed="64"/>
      </patternFill>
    </fill>
  </fills>
  <borders count="185">
    <border>
      <left/>
      <right/>
      <top/>
      <bottom/>
      <diagonal/>
    </border>
    <border>
      <left/>
      <right/>
      <top style="thin">
        <color indexed="64"/>
      </top>
      <bottom style="double">
        <color indexed="64"/>
      </bottom>
      <diagonal/>
    </border>
    <border>
      <left style="thin">
        <color indexed="64"/>
      </left>
      <right/>
      <top/>
      <bottom/>
      <diagonal/>
    </border>
    <border>
      <left style="double">
        <color indexed="64"/>
      </left>
      <right/>
      <top/>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right/>
      <top style="double">
        <color indexed="64"/>
      </top>
      <bottom/>
      <diagonal/>
    </border>
    <border>
      <left style="double">
        <color indexed="64"/>
      </left>
      <right/>
      <top style="double">
        <color indexed="64"/>
      </top>
      <bottom/>
      <diagonal/>
    </border>
    <border>
      <left/>
      <right/>
      <top/>
      <bottom style="medium">
        <color indexed="64"/>
      </bottom>
      <diagonal/>
    </border>
    <border>
      <left style="double">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right style="thin">
        <color indexed="64"/>
      </right>
      <top style="double">
        <color indexed="64"/>
      </top>
      <bottom/>
      <diagonal/>
    </border>
    <border>
      <left/>
      <right style="thin">
        <color indexed="64"/>
      </right>
      <top style="medium">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double">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double">
        <color indexed="64"/>
      </top>
      <bottom style="double">
        <color indexed="64"/>
      </bottom>
      <diagonal/>
    </border>
    <border>
      <left/>
      <right style="thin">
        <color indexed="64"/>
      </right>
      <top style="dotted">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top style="double">
        <color indexed="64"/>
      </top>
      <bottom/>
      <diagonal/>
    </border>
    <border>
      <left/>
      <right/>
      <top/>
      <bottom style="dotted">
        <color indexed="64"/>
      </bottom>
      <diagonal/>
    </border>
    <border>
      <left/>
      <right style="double">
        <color indexed="64"/>
      </right>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top style="medium">
        <color indexed="64"/>
      </top>
      <bottom style="thin">
        <color indexed="64"/>
      </bottom>
      <diagonal/>
    </border>
  </borders>
  <cellStyleXfs count="17">
    <xf numFmtId="0" fontId="0" fillId="0" borderId="0"/>
    <xf numFmtId="165"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30" fillId="0" borderId="0"/>
    <xf numFmtId="0" fontId="12" fillId="0" borderId="0"/>
    <xf numFmtId="9" fontId="1" fillId="0" borderId="0" applyFont="0" applyFill="0" applyBorder="0" applyAlignment="0" applyProtection="0"/>
    <xf numFmtId="167" fontId="2" fillId="0" borderId="1">
      <protection locked="0"/>
    </xf>
  </cellStyleXfs>
  <cellXfs count="1403">
    <xf numFmtId="0" fontId="0" fillId="0" borderId="0" xfId="0"/>
    <xf numFmtId="0" fontId="5" fillId="0" borderId="0" xfId="0" applyFont="1" applyFill="1" applyBorder="1" applyProtection="1"/>
    <xf numFmtId="0" fontId="0" fillId="0" borderId="0" xfId="0" applyBorder="1"/>
    <xf numFmtId="0" fontId="15" fillId="0" borderId="0" xfId="0" applyFont="1" applyFill="1" applyBorder="1" applyProtection="1"/>
    <xf numFmtId="0" fontId="16" fillId="0" borderId="0" xfId="0" applyFont="1" applyBorder="1"/>
    <xf numFmtId="0" fontId="17" fillId="0" borderId="0" xfId="0" applyFont="1" applyBorder="1" applyAlignment="1">
      <alignment horizontal="right"/>
    </xf>
    <xf numFmtId="0" fontId="15" fillId="0" borderId="0" xfId="0" applyFont="1" applyBorder="1"/>
    <xf numFmtId="0" fontId="7" fillId="0" borderId="0" xfId="0" applyFont="1"/>
    <xf numFmtId="0" fontId="15" fillId="0" borderId="0" xfId="0" applyFont="1"/>
    <xf numFmtId="0" fontId="15" fillId="0" borderId="0" xfId="0" applyFont="1" applyFill="1" applyBorder="1" applyAlignment="1" applyProtection="1">
      <alignment horizontal="left" vertical="center"/>
    </xf>
    <xf numFmtId="0" fontId="17" fillId="0" borderId="2" xfId="0" applyFont="1" applyBorder="1" applyAlignment="1">
      <alignment horizontal="right"/>
    </xf>
    <xf numFmtId="165" fontId="24" fillId="0" borderId="0" xfId="1" applyFont="1" applyBorder="1"/>
    <xf numFmtId="3" fontId="33" fillId="0" borderId="0" xfId="14" applyNumberFormat="1" applyFont="1" applyBorder="1" applyProtection="1">
      <protection locked="0"/>
    </xf>
    <xf numFmtId="0" fontId="34" fillId="0" borderId="0" xfId="14" applyFont="1" applyProtection="1"/>
    <xf numFmtId="3" fontId="34" fillId="0" borderId="0" xfId="14" applyNumberFormat="1" applyFont="1" applyBorder="1" applyProtection="1"/>
    <xf numFmtId="0" fontId="15" fillId="0" borderId="0" xfId="0" applyFont="1" applyFill="1" applyBorder="1"/>
    <xf numFmtId="170" fontId="15" fillId="0" borderId="0" xfId="0" applyNumberFormat="1" applyFont="1" applyFill="1" applyBorder="1" applyProtection="1">
      <protection locked="0"/>
    </xf>
    <xf numFmtId="173" fontId="0" fillId="0" borderId="0" xfId="0" applyNumberFormat="1"/>
    <xf numFmtId="0" fontId="15" fillId="0" borderId="3"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4" xfId="0" applyFont="1" applyBorder="1" applyAlignment="1" applyProtection="1">
      <alignment vertical="center"/>
    </xf>
    <xf numFmtId="176" fontId="17" fillId="0" borderId="5" xfId="0" applyNumberFormat="1" applyFont="1" applyBorder="1" applyAlignment="1" applyProtection="1">
      <alignment vertical="center"/>
    </xf>
    <xf numFmtId="0" fontId="15" fillId="0" borderId="3" xfId="0" applyFont="1" applyFill="1" applyBorder="1" applyAlignment="1" applyProtection="1">
      <alignment horizontal="left" vertical="center"/>
    </xf>
    <xf numFmtId="0" fontId="15" fillId="0" borderId="0" xfId="0" applyFont="1" applyBorder="1" applyAlignment="1" applyProtection="1">
      <alignment vertical="center"/>
    </xf>
    <xf numFmtId="0" fontId="15" fillId="2" borderId="3"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7" fillId="0" borderId="0" xfId="0" applyFont="1" applyBorder="1" applyAlignment="1" applyProtection="1">
      <alignment vertical="center"/>
    </xf>
    <xf numFmtId="176" fontId="17" fillId="0" borderId="6" xfId="0" applyNumberFormat="1" applyFont="1" applyBorder="1" applyAlignment="1" applyProtection="1">
      <alignment vertical="center"/>
    </xf>
    <xf numFmtId="0" fontId="7" fillId="0" borderId="0" xfId="0" applyFont="1" applyAlignment="1">
      <alignment vertical="top" wrapText="1"/>
    </xf>
    <xf numFmtId="0" fontId="4" fillId="0" borderId="0" xfId="0" applyFont="1" applyAlignment="1">
      <alignment vertical="top" wrapText="1"/>
    </xf>
    <xf numFmtId="0" fontId="4" fillId="0" borderId="0" xfId="0" applyNumberFormat="1" applyFont="1" applyAlignment="1">
      <alignment vertical="center" wrapText="1"/>
    </xf>
    <xf numFmtId="0" fontId="47" fillId="0" borderId="0" xfId="0" applyFont="1"/>
    <xf numFmtId="0" fontId="38" fillId="0" borderId="4" xfId="0" applyFont="1" applyBorder="1" applyAlignment="1" applyProtection="1">
      <alignment vertical="center"/>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0" fillId="0" borderId="0" xfId="0" applyAlignment="1">
      <alignment horizontal="center" vertical="top"/>
    </xf>
    <xf numFmtId="0" fontId="14" fillId="0" borderId="0" xfId="0" applyFont="1" applyAlignment="1">
      <alignment vertical="center" wrapText="1"/>
    </xf>
    <xf numFmtId="0" fontId="17" fillId="0" borderId="0" xfId="0" applyFont="1" applyAlignment="1">
      <alignment vertical="center" wrapText="1"/>
    </xf>
    <xf numFmtId="0" fontId="34" fillId="0" borderId="0" xfId="0" applyFont="1" applyBorder="1" applyAlignment="1" applyProtection="1">
      <alignment vertical="center"/>
    </xf>
    <xf numFmtId="0" fontId="17" fillId="0" borderId="3" xfId="0" applyFont="1" applyFill="1" applyBorder="1" applyAlignment="1" applyProtection="1">
      <alignment horizontal="left" vertical="center"/>
    </xf>
    <xf numFmtId="0" fontId="38" fillId="0" borderId="0" xfId="0" applyFont="1" applyBorder="1" applyAlignment="1" applyProtection="1">
      <alignment vertical="center"/>
    </xf>
    <xf numFmtId="0" fontId="15" fillId="0" borderId="7" xfId="0" applyFont="1" applyBorder="1" applyAlignment="1" applyProtection="1">
      <alignment vertical="center"/>
    </xf>
    <xf numFmtId="0" fontId="17" fillId="0" borderId="3" xfId="0" applyFont="1" applyBorder="1" applyAlignment="1" applyProtection="1">
      <alignment vertical="center"/>
    </xf>
    <xf numFmtId="0" fontId="17" fillId="0" borderId="0" xfId="0" applyFont="1" applyFill="1" applyBorder="1" applyAlignment="1" applyProtection="1">
      <alignment horizontal="left" vertical="center"/>
    </xf>
    <xf numFmtId="0" fontId="13" fillId="0" borderId="7" xfId="0" applyFont="1" applyBorder="1" applyAlignment="1">
      <alignment vertical="center"/>
    </xf>
    <xf numFmtId="0" fontId="50" fillId="0" borderId="0" xfId="0" applyFont="1" applyBorder="1" applyAlignment="1" applyProtection="1">
      <alignment vertical="center"/>
    </xf>
    <xf numFmtId="1" fontId="38" fillId="0" borderId="0" xfId="0" applyNumberFormat="1" applyFont="1" applyBorder="1" applyAlignment="1" applyProtection="1">
      <alignment horizontal="left" vertical="center"/>
    </xf>
    <xf numFmtId="0" fontId="17" fillId="0" borderId="8" xfId="0" applyFont="1" applyBorder="1" applyAlignment="1" applyProtection="1">
      <alignment vertical="center"/>
    </xf>
    <xf numFmtId="1" fontId="38" fillId="0" borderId="4" xfId="0" applyNumberFormat="1" applyFont="1" applyBorder="1" applyAlignment="1" applyProtection="1">
      <alignment horizontal="left" vertical="center"/>
    </xf>
    <xf numFmtId="0" fontId="17" fillId="0" borderId="4" xfId="0" applyFont="1" applyFill="1" applyBorder="1" applyAlignment="1" applyProtection="1">
      <alignment horizontal="left" vertical="center"/>
    </xf>
    <xf numFmtId="0" fontId="17" fillId="0" borderId="4" xfId="0" applyFont="1" applyBorder="1" applyAlignment="1" applyProtection="1">
      <alignment vertical="center"/>
    </xf>
    <xf numFmtId="0" fontId="31" fillId="0" borderId="9"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31" fillId="0" borderId="11" xfId="0" applyFont="1" applyFill="1" applyBorder="1" applyAlignment="1" applyProtection="1">
      <alignment horizontal="left" vertical="center"/>
    </xf>
    <xf numFmtId="1" fontId="51" fillId="0" borderId="12" xfId="0" applyNumberFormat="1" applyFont="1" applyFill="1" applyBorder="1" applyAlignment="1" applyProtection="1">
      <alignment horizontal="center" vertical="center"/>
    </xf>
    <xf numFmtId="0" fontId="15" fillId="0" borderId="13" xfId="0" applyFont="1" applyFill="1" applyBorder="1" applyAlignment="1" applyProtection="1">
      <alignment horizontal="left" vertical="center"/>
    </xf>
    <xf numFmtId="0" fontId="15" fillId="0" borderId="14" xfId="0" applyFont="1" applyFill="1" applyBorder="1" applyAlignment="1" applyProtection="1">
      <alignment vertical="center"/>
    </xf>
    <xf numFmtId="0" fontId="15" fillId="0" borderId="15" xfId="0" applyFont="1" applyBorder="1" applyAlignment="1" applyProtection="1">
      <alignment vertical="center"/>
    </xf>
    <xf numFmtId="0" fontId="15" fillId="0" borderId="15" xfId="0" applyFont="1" applyFill="1" applyBorder="1" applyAlignment="1" applyProtection="1">
      <alignment vertical="center"/>
    </xf>
    <xf numFmtId="0" fontId="15" fillId="0" borderId="13" xfId="0" applyFont="1" applyBorder="1" applyAlignment="1" applyProtection="1">
      <alignment vertical="center"/>
    </xf>
    <xf numFmtId="0" fontId="51" fillId="0" borderId="15" xfId="0" applyFont="1" applyFill="1" applyBorder="1" applyAlignment="1" applyProtection="1">
      <alignment horizontal="center" vertical="center"/>
    </xf>
    <xf numFmtId="0" fontId="15" fillId="0" borderId="14" xfId="0" applyFont="1" applyBorder="1" applyAlignment="1" applyProtection="1">
      <alignment vertical="center"/>
    </xf>
    <xf numFmtId="0" fontId="17" fillId="0" borderId="15" xfId="0" applyFont="1" applyBorder="1" applyAlignment="1" applyProtection="1">
      <alignment vertical="center"/>
    </xf>
    <xf numFmtId="0" fontId="15" fillId="0" borderId="16" xfId="0" applyFont="1" applyFill="1" applyBorder="1" applyAlignment="1" applyProtection="1">
      <alignment horizontal="left" vertical="center"/>
    </xf>
    <xf numFmtId="0" fontId="15" fillId="0" borderId="17" xfId="0" applyFont="1" applyFill="1" applyBorder="1" applyAlignment="1" applyProtection="1">
      <alignment horizontal="left" vertical="center"/>
    </xf>
    <xf numFmtId="0" fontId="15" fillId="0" borderId="18" xfId="0" applyFont="1" applyFill="1" applyBorder="1" applyAlignment="1" applyProtection="1">
      <alignment horizontal="left" vertical="center"/>
    </xf>
    <xf numFmtId="0" fontId="52" fillId="0" borderId="15" xfId="0" applyFont="1" applyBorder="1" applyAlignment="1" applyProtection="1">
      <alignment horizontal="center" vertical="center"/>
    </xf>
    <xf numFmtId="178" fontId="17" fillId="3" borderId="9" xfId="0" applyNumberFormat="1" applyFont="1" applyFill="1" applyBorder="1" applyAlignment="1" applyProtection="1">
      <alignment horizontal="center" vertical="center"/>
      <protection locked="0"/>
    </xf>
    <xf numFmtId="49" fontId="17" fillId="3" borderId="9" xfId="0" applyNumberFormat="1" applyFont="1" applyFill="1" applyBorder="1" applyAlignment="1" applyProtection="1">
      <alignment horizontal="center" vertical="center"/>
      <protection locked="0"/>
    </xf>
    <xf numFmtId="49" fontId="17" fillId="3" borderId="10" xfId="0" applyNumberFormat="1" applyFont="1" applyFill="1" applyBorder="1" applyAlignment="1" applyProtection="1">
      <alignment horizontal="center" vertical="center"/>
      <protection locked="0"/>
    </xf>
    <xf numFmtId="0" fontId="4" fillId="0" borderId="19" xfId="0" applyFont="1" applyFill="1" applyBorder="1" applyAlignment="1" applyProtection="1">
      <alignment horizontal="left" vertical="center"/>
    </xf>
    <xf numFmtId="0" fontId="4" fillId="0" borderId="20" xfId="0" applyFont="1" applyFill="1" applyBorder="1" applyAlignment="1" applyProtection="1">
      <alignment horizontal="left" vertical="center"/>
    </xf>
    <xf numFmtId="0" fontId="57" fillId="0" borderId="21" xfId="0" applyFont="1" applyBorder="1" applyAlignment="1" applyProtection="1">
      <alignment vertical="center"/>
    </xf>
    <xf numFmtId="49" fontId="7" fillId="3" borderId="9" xfId="0" applyNumberFormat="1" applyFont="1" applyFill="1" applyBorder="1" applyAlignment="1" applyProtection="1">
      <alignment vertical="center"/>
      <protection locked="0"/>
    </xf>
    <xf numFmtId="0" fontId="15" fillId="0" borderId="22" xfId="0" applyFont="1" applyFill="1" applyBorder="1" applyAlignment="1" applyProtection="1">
      <alignment horizontal="left" vertical="center"/>
    </xf>
    <xf numFmtId="0" fontId="15" fillId="0" borderId="23" xfId="0" applyFont="1" applyFill="1" applyBorder="1" applyAlignment="1" applyProtection="1">
      <alignment vertical="center"/>
    </xf>
    <xf numFmtId="0" fontId="15" fillId="0" borderId="24" xfId="0" applyFont="1" applyBorder="1" applyAlignment="1" applyProtection="1">
      <alignment vertical="center"/>
    </xf>
    <xf numFmtId="0" fontId="15" fillId="0" borderId="19" xfId="0" applyFont="1" applyFill="1" applyBorder="1" applyAlignment="1" applyProtection="1">
      <alignment horizontal="left" vertical="center"/>
    </xf>
    <xf numFmtId="0" fontId="15" fillId="0" borderId="20" xfId="0" applyFont="1" applyFill="1" applyBorder="1" applyAlignment="1" applyProtection="1">
      <alignment vertical="center"/>
    </xf>
    <xf numFmtId="0" fontId="15" fillId="0" borderId="21" xfId="0" applyFont="1" applyFill="1" applyBorder="1" applyAlignment="1" applyProtection="1">
      <alignment vertical="center"/>
    </xf>
    <xf numFmtId="0" fontId="4" fillId="0" borderId="4" xfId="0" applyFont="1" applyBorder="1" applyAlignment="1" applyProtection="1">
      <alignment horizontal="left" vertical="center" wrapText="1"/>
    </xf>
    <xf numFmtId="0" fontId="4" fillId="0" borderId="0" xfId="0" applyFont="1" applyAlignment="1">
      <alignment wrapText="1"/>
    </xf>
    <xf numFmtId="0" fontId="38" fillId="0" borderId="0" xfId="0" applyFont="1" applyBorder="1" applyAlignment="1" applyProtection="1">
      <alignment horizontal="left" vertical="center"/>
    </xf>
    <xf numFmtId="49" fontId="58" fillId="0" borderId="4" xfId="0" applyNumberFormat="1" applyFont="1" applyBorder="1" applyAlignment="1" applyProtection="1">
      <alignment horizontal="left" vertical="center" wrapText="1"/>
    </xf>
    <xf numFmtId="0" fontId="58"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5"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5" fillId="0" borderId="0" xfId="15" applyFont="1" applyFill="1" applyBorder="1" applyAlignment="1" applyProtection="1">
      <alignment vertical="center"/>
    </xf>
    <xf numFmtId="0" fontId="4" fillId="0" borderId="8" xfId="0" applyFont="1" applyBorder="1" applyAlignment="1" applyProtection="1">
      <alignment vertical="center"/>
    </xf>
    <xf numFmtId="0" fontId="5" fillId="0" borderId="4" xfId="0" applyFont="1" applyFill="1" applyBorder="1" applyAlignment="1" applyProtection="1">
      <alignment vertical="center"/>
    </xf>
    <xf numFmtId="173" fontId="36" fillId="0" borderId="4" xfId="0" applyNumberFormat="1" applyFont="1" applyFill="1" applyBorder="1" applyAlignment="1" applyProtection="1">
      <alignment horizontal="left" vertical="center"/>
    </xf>
    <xf numFmtId="173" fontId="36" fillId="0" borderId="4" xfId="0" applyNumberFormat="1" applyFont="1" applyFill="1" applyBorder="1" applyAlignment="1" applyProtection="1">
      <alignment vertical="center"/>
    </xf>
    <xf numFmtId="0" fontId="41" fillId="0" borderId="3"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15"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3" xfId="0" applyNumberFormat="1" applyFont="1" applyFill="1" applyBorder="1" applyAlignment="1" applyProtection="1">
      <alignment vertical="center"/>
    </xf>
    <xf numFmtId="0" fontId="4"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25" xfId="0" applyFont="1" applyBorder="1" applyAlignment="1" applyProtection="1">
      <alignment vertical="center"/>
    </xf>
    <xf numFmtId="0" fontId="4" fillId="0" borderId="26" xfId="0" applyFont="1" applyBorder="1" applyAlignment="1" applyProtection="1">
      <alignment vertical="center"/>
    </xf>
    <xf numFmtId="9" fontId="4" fillId="0" borderId="26" xfId="15" applyFont="1" applyBorder="1" applyAlignment="1" applyProtection="1">
      <alignment vertical="center"/>
    </xf>
    <xf numFmtId="9" fontId="4" fillId="0" borderId="0" xfId="15" applyFont="1" applyBorder="1" applyAlignment="1" applyProtection="1">
      <alignment vertical="center"/>
    </xf>
    <xf numFmtId="0" fontId="6" fillId="0" borderId="27" xfId="0" applyFont="1" applyFill="1" applyBorder="1" applyAlignment="1" applyProtection="1">
      <alignment vertical="center"/>
    </xf>
    <xf numFmtId="9" fontId="5" fillId="0" borderId="3" xfId="0" applyNumberFormat="1" applyFont="1" applyFill="1" applyBorder="1" applyAlignment="1" applyProtection="1">
      <alignment vertical="center"/>
    </xf>
    <xf numFmtId="0" fontId="5" fillId="0" borderId="26"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27" xfId="0" applyFont="1" applyFill="1" applyBorder="1" applyAlignment="1" applyProtection="1">
      <alignment vertical="center"/>
    </xf>
    <xf numFmtId="0" fontId="31" fillId="3" borderId="9" xfId="0" applyFont="1" applyFill="1" applyBorder="1" applyAlignment="1" applyProtection="1">
      <alignment horizontal="center" vertical="center"/>
      <protection locked="0"/>
    </xf>
    <xf numFmtId="0" fontId="13" fillId="0" borderId="0" xfId="0" applyFont="1" applyBorder="1" applyAlignment="1">
      <alignment vertical="center"/>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5" fillId="0" borderId="3" xfId="0" applyFont="1" applyBorder="1" applyAlignment="1" applyProtection="1">
      <alignment vertical="center"/>
    </xf>
    <xf numFmtId="0" fontId="15" fillId="2" borderId="4" xfId="0" applyFont="1" applyFill="1" applyBorder="1" applyAlignment="1" applyProtection="1">
      <alignment vertical="center"/>
    </xf>
    <xf numFmtId="0" fontId="13" fillId="0" borderId="7" xfId="0" applyFont="1" applyBorder="1" applyAlignment="1" applyProtection="1">
      <alignment vertical="center"/>
    </xf>
    <xf numFmtId="0" fontId="15" fillId="0" borderId="7" xfId="0" applyFont="1" applyFill="1" applyBorder="1" applyAlignment="1" applyProtection="1">
      <alignment vertical="center"/>
    </xf>
    <xf numFmtId="0" fontId="13" fillId="0" borderId="9" xfId="0" applyFont="1" applyFill="1" applyBorder="1" applyAlignment="1" applyProtection="1">
      <alignment vertical="center"/>
    </xf>
    <xf numFmtId="0" fontId="13" fillId="0" borderId="28" xfId="0" applyFont="1" applyBorder="1" applyAlignment="1" applyProtection="1">
      <alignment vertical="center"/>
    </xf>
    <xf numFmtId="0" fontId="17" fillId="0" borderId="0" xfId="0" applyFont="1" applyBorder="1" applyAlignment="1" applyProtection="1">
      <alignment horizontal="left" vertical="center"/>
    </xf>
    <xf numFmtId="0" fontId="4" fillId="0" borderId="27" xfId="0"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4" fillId="0" borderId="0" xfId="0" applyNumberFormat="1" applyFont="1" applyFill="1" applyBorder="1" applyAlignment="1" applyProtection="1">
      <alignment vertical="center"/>
    </xf>
    <xf numFmtId="173"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4" fillId="0" borderId="0" xfId="15" applyNumberFormat="1" applyFont="1" applyFill="1" applyBorder="1" applyAlignment="1" applyProtection="1">
      <alignment vertical="center"/>
    </xf>
    <xf numFmtId="173" fontId="4" fillId="0" borderId="0" xfId="0" applyNumberFormat="1" applyFont="1" applyBorder="1" applyAlignment="1" applyProtection="1">
      <alignment vertical="center"/>
    </xf>
    <xf numFmtId="173" fontId="4" fillId="0" borderId="0" xfId="0" applyNumberFormat="1" applyFont="1" applyFill="1" applyBorder="1" applyAlignment="1" applyProtection="1">
      <alignment horizontal="center" vertical="center"/>
    </xf>
    <xf numFmtId="9" fontId="4" fillId="0" borderId="25" xfId="0" applyNumberFormat="1" applyFont="1" applyFill="1" applyBorder="1" applyAlignment="1" applyProtection="1">
      <alignment vertical="center"/>
    </xf>
    <xf numFmtId="2" fontId="4" fillId="0" borderId="26" xfId="0" applyNumberFormat="1" applyFont="1" applyFill="1" applyBorder="1" applyAlignment="1" applyProtection="1">
      <alignment vertical="center"/>
    </xf>
    <xf numFmtId="0" fontId="4" fillId="0" borderId="26" xfId="0" applyFont="1" applyFill="1" applyBorder="1" applyAlignment="1" applyProtection="1">
      <alignment horizontal="center" vertical="center"/>
    </xf>
    <xf numFmtId="0" fontId="4" fillId="0" borderId="26" xfId="0" applyFont="1" applyFill="1" applyBorder="1" applyAlignment="1" applyProtection="1">
      <alignment vertical="center"/>
    </xf>
    <xf numFmtId="0" fontId="4" fillId="0" borderId="26" xfId="0" applyFont="1" applyFill="1" applyBorder="1" applyAlignment="1" applyProtection="1">
      <alignment horizontal="left" vertical="center"/>
    </xf>
    <xf numFmtId="173" fontId="4" fillId="0" borderId="26" xfId="0" applyNumberFormat="1" applyFont="1" applyFill="1" applyBorder="1" applyAlignment="1" applyProtection="1">
      <alignment vertical="center"/>
    </xf>
    <xf numFmtId="0" fontId="41" fillId="0" borderId="29" xfId="0" applyFont="1" applyFill="1" applyBorder="1" applyAlignment="1" applyProtection="1">
      <alignment vertical="center"/>
    </xf>
    <xf numFmtId="0" fontId="4" fillId="0" borderId="28" xfId="0" applyFont="1" applyFill="1" applyBorder="1" applyAlignment="1" applyProtection="1">
      <alignment vertical="center"/>
    </xf>
    <xf numFmtId="173" fontId="4" fillId="0" borderId="30"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173" fontId="5" fillId="0" borderId="0" xfId="1" applyNumberFormat="1" applyFont="1" applyFill="1" applyBorder="1" applyAlignment="1" applyProtection="1">
      <alignment vertical="center"/>
    </xf>
    <xf numFmtId="173" fontId="5" fillId="0" borderId="26" xfId="0" applyNumberFormat="1" applyFont="1" applyFill="1" applyBorder="1" applyAlignment="1" applyProtection="1">
      <alignment vertical="center"/>
    </xf>
    <xf numFmtId="0" fontId="13" fillId="0" borderId="26" xfId="0" applyFont="1" applyBorder="1" applyAlignment="1" applyProtection="1">
      <alignment vertical="center"/>
    </xf>
    <xf numFmtId="173" fontId="5" fillId="0" borderId="4" xfId="0" applyNumberFormat="1" applyFont="1" applyFill="1" applyBorder="1" applyAlignment="1" applyProtection="1">
      <alignment vertical="center"/>
    </xf>
    <xf numFmtId="0" fontId="13" fillId="0" borderId="4" xfId="0" applyFont="1" applyBorder="1" applyAlignment="1" applyProtection="1">
      <alignment vertical="center"/>
    </xf>
    <xf numFmtId="172" fontId="5" fillId="0" borderId="0" xfId="0" applyNumberFormat="1" applyFont="1" applyFill="1" applyBorder="1" applyAlignment="1" applyProtection="1">
      <alignment vertical="center"/>
    </xf>
    <xf numFmtId="173" fontId="4" fillId="0" borderId="30" xfId="15" applyNumberFormat="1" applyFont="1" applyFill="1" applyBorder="1" applyAlignment="1" applyProtection="1">
      <alignment vertical="center"/>
    </xf>
    <xf numFmtId="173" fontId="4" fillId="0" borderId="26" xfId="0" applyNumberFormat="1" applyFont="1" applyBorder="1" applyAlignment="1" applyProtection="1">
      <alignment vertical="center"/>
    </xf>
    <xf numFmtId="173" fontId="4" fillId="0" borderId="26" xfId="0" applyNumberFormat="1" applyFont="1" applyBorder="1" applyAlignment="1" applyProtection="1">
      <alignment horizontal="center" vertical="center"/>
    </xf>
    <xf numFmtId="0" fontId="5" fillId="0" borderId="31" xfId="0" applyFont="1" applyFill="1" applyBorder="1" applyAlignment="1" applyProtection="1">
      <alignment vertical="center"/>
    </xf>
    <xf numFmtId="0" fontId="5" fillId="0" borderId="30" xfId="0" applyFont="1" applyFill="1" applyBorder="1" applyAlignment="1" applyProtection="1">
      <alignment vertical="center"/>
    </xf>
    <xf numFmtId="0" fontId="4" fillId="0" borderId="30" xfId="0" applyFont="1" applyFill="1" applyBorder="1" applyAlignment="1" applyProtection="1">
      <alignment horizontal="left" vertical="center"/>
    </xf>
    <xf numFmtId="9" fontId="4" fillId="0" borderId="30" xfId="0" applyNumberFormat="1" applyFont="1" applyFill="1" applyBorder="1" applyAlignment="1" applyProtection="1">
      <alignment vertical="center"/>
    </xf>
    <xf numFmtId="0" fontId="5" fillId="0" borderId="30" xfId="0" applyFont="1" applyFill="1" applyBorder="1" applyAlignment="1" applyProtection="1">
      <alignment horizontal="left" vertical="center"/>
    </xf>
    <xf numFmtId="0" fontId="36" fillId="0" borderId="30" xfId="0" applyFont="1" applyFill="1" applyBorder="1" applyAlignment="1" applyProtection="1">
      <alignment vertical="center"/>
    </xf>
    <xf numFmtId="0" fontId="25" fillId="0" borderId="30" xfId="0" applyFont="1" applyFill="1" applyBorder="1" applyAlignment="1" applyProtection="1">
      <alignment vertical="center"/>
    </xf>
    <xf numFmtId="173" fontId="25" fillId="0" borderId="30" xfId="0" applyNumberFormat="1" applyFont="1" applyFill="1" applyBorder="1" applyAlignment="1" applyProtection="1">
      <alignment vertical="center"/>
    </xf>
    <xf numFmtId="0" fontId="5" fillId="0" borderId="32" xfId="0" applyFont="1" applyFill="1" applyBorder="1" applyAlignment="1" applyProtection="1">
      <alignment vertical="center"/>
    </xf>
    <xf numFmtId="0" fontId="5" fillId="0" borderId="33" xfId="0" applyFont="1" applyFill="1" applyBorder="1" applyAlignment="1" applyProtection="1">
      <alignment vertical="center"/>
    </xf>
    <xf numFmtId="169" fontId="5" fillId="0" borderId="7"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9" fontId="5" fillId="0" borderId="0" xfId="0" applyNumberFormat="1" applyFont="1" applyFill="1" applyBorder="1" applyAlignment="1" applyProtection="1">
      <alignment horizontal="center" vertical="center"/>
    </xf>
    <xf numFmtId="169" fontId="5" fillId="0" borderId="0" xfId="0" applyNumberFormat="1" applyFont="1" applyFill="1" applyBorder="1" applyAlignment="1" applyProtection="1">
      <alignment vertical="center"/>
    </xf>
    <xf numFmtId="0" fontId="5" fillId="0" borderId="30" xfId="0" applyFont="1" applyFill="1" applyBorder="1" applyAlignment="1" applyProtection="1">
      <alignment horizontal="right" vertical="center"/>
    </xf>
    <xf numFmtId="169" fontId="5" fillId="0" borderId="30" xfId="0" applyNumberFormat="1" applyFont="1" applyFill="1" applyBorder="1" applyAlignment="1" applyProtection="1">
      <alignment horizontal="center" vertical="center"/>
    </xf>
    <xf numFmtId="0" fontId="5" fillId="0" borderId="8" xfId="0" applyFont="1" applyFill="1" applyBorder="1" applyAlignment="1" applyProtection="1">
      <alignment vertical="center"/>
    </xf>
    <xf numFmtId="0" fontId="4" fillId="0" borderId="4" xfId="0" applyFont="1" applyBorder="1" applyAlignment="1" applyProtection="1">
      <alignment vertical="center"/>
    </xf>
    <xf numFmtId="0" fontId="4"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6" fillId="0" borderId="4" xfId="0" applyFont="1" applyFill="1" applyBorder="1" applyAlignment="1" applyProtection="1">
      <alignment vertical="center"/>
    </xf>
    <xf numFmtId="0" fontId="17" fillId="0" borderId="4" xfId="0" applyFont="1" applyBorder="1" applyAlignment="1" applyProtection="1">
      <alignment horizontal="left" vertical="center"/>
    </xf>
    <xf numFmtId="169" fontId="5" fillId="0" borderId="4"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1" fontId="4" fillId="0" borderId="0" xfId="0" applyNumberFormat="1" applyFont="1" applyFill="1" applyBorder="1" applyAlignment="1" applyProtection="1">
      <alignment vertical="center"/>
    </xf>
    <xf numFmtId="0" fontId="4" fillId="0" borderId="30"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29" xfId="0" applyFont="1" applyFill="1" applyBorder="1" applyAlignment="1" applyProtection="1">
      <alignment vertical="center"/>
    </xf>
    <xf numFmtId="0" fontId="5" fillId="0" borderId="28"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28" xfId="0" applyFont="1" applyFill="1" applyBorder="1" applyAlignment="1" applyProtection="1">
      <alignment horizontal="center" vertical="center"/>
    </xf>
    <xf numFmtId="9" fontId="5" fillId="0" borderId="28" xfId="0" applyNumberFormat="1" applyFont="1" applyFill="1" applyBorder="1" applyAlignment="1" applyProtection="1">
      <alignment vertical="center"/>
    </xf>
    <xf numFmtId="169" fontId="5" fillId="0" borderId="28" xfId="0" applyNumberFormat="1" applyFont="1" applyFill="1" applyBorder="1" applyAlignment="1" applyProtection="1">
      <alignment vertical="center"/>
    </xf>
    <xf numFmtId="169" fontId="5" fillId="0" borderId="0" xfId="0" applyNumberFormat="1" applyFont="1" applyFill="1" applyBorder="1" applyAlignment="1" applyProtection="1">
      <alignment horizontal="left" vertical="center"/>
    </xf>
    <xf numFmtId="169" fontId="5" fillId="0" borderId="26" xfId="0" applyNumberFormat="1" applyFont="1" applyFill="1" applyBorder="1" applyAlignment="1" applyProtection="1">
      <alignment horizontal="left" vertical="center"/>
    </xf>
    <xf numFmtId="0" fontId="5" fillId="0" borderId="26" xfId="0" applyFont="1" applyFill="1" applyBorder="1" applyAlignment="1" applyProtection="1">
      <alignment horizontal="left" vertical="center"/>
    </xf>
    <xf numFmtId="171" fontId="5" fillId="0" borderId="26" xfId="0" applyNumberFormat="1" applyFont="1" applyFill="1" applyBorder="1" applyAlignment="1" applyProtection="1">
      <alignment horizontal="left" vertical="center"/>
    </xf>
    <xf numFmtId="169" fontId="5" fillId="0" borderId="26" xfId="0" applyNumberFormat="1" applyFont="1" applyFill="1" applyBorder="1" applyAlignment="1" applyProtection="1">
      <alignment vertical="center"/>
    </xf>
    <xf numFmtId="0" fontId="5" fillId="0" borderId="34"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35" xfId="0" applyFont="1" applyFill="1" applyBorder="1" applyAlignment="1" applyProtection="1">
      <alignment vertical="center"/>
    </xf>
    <xf numFmtId="0" fontId="17" fillId="0" borderId="0" xfId="0" applyFont="1" applyBorder="1" applyAlignment="1" applyProtection="1">
      <alignment horizontal="right" vertical="center"/>
    </xf>
    <xf numFmtId="0" fontId="55" fillId="0" borderId="3" xfId="0" applyFont="1" applyFill="1" applyBorder="1" applyAlignment="1" applyProtection="1">
      <alignment vertical="center"/>
    </xf>
    <xf numFmtId="0" fontId="6" fillId="0" borderId="0" xfId="0" applyFont="1" applyFill="1" applyBorder="1" applyAlignment="1" applyProtection="1">
      <alignment horizontal="center" vertical="center"/>
    </xf>
    <xf numFmtId="173" fontId="6" fillId="0" borderId="0" xfId="0" applyNumberFormat="1" applyFont="1" applyFill="1" applyBorder="1" applyAlignment="1" applyProtection="1">
      <alignment vertical="center"/>
    </xf>
    <xf numFmtId="0" fontId="0" fillId="0" borderId="33" xfId="0" applyBorder="1" applyAlignment="1" applyProtection="1">
      <alignment vertical="center"/>
    </xf>
    <xf numFmtId="0" fontId="36" fillId="0" borderId="0" xfId="13" applyNumberFormat="1" applyFont="1" applyFill="1" applyBorder="1" applyAlignment="1" applyProtection="1">
      <alignment horizontal="left" vertical="center"/>
    </xf>
    <xf numFmtId="0" fontId="37" fillId="0" borderId="0" xfId="0" applyFont="1" applyBorder="1" applyAlignment="1" applyProtection="1">
      <alignment horizontal="center" vertical="center"/>
    </xf>
    <xf numFmtId="0" fontId="5" fillId="0" borderId="2" xfId="0" applyFont="1" applyFill="1" applyBorder="1" applyAlignment="1" applyProtection="1">
      <alignment vertical="center"/>
    </xf>
    <xf numFmtId="169" fontId="6" fillId="0" borderId="0" xfId="0" applyNumberFormat="1" applyFont="1" applyFill="1" applyBorder="1" applyAlignment="1" applyProtection="1">
      <alignment vertical="center"/>
    </xf>
    <xf numFmtId="0" fontId="0" fillId="0" borderId="36" xfId="0" applyBorder="1"/>
    <xf numFmtId="0" fontId="5" fillId="0" borderId="36" xfId="0" applyFont="1" applyFill="1" applyBorder="1" applyAlignment="1" applyProtection="1">
      <alignment vertical="center"/>
    </xf>
    <xf numFmtId="0" fontId="5" fillId="0" borderId="37" xfId="0" applyFont="1" applyFill="1" applyBorder="1" applyAlignment="1" applyProtection="1">
      <alignment vertical="center"/>
    </xf>
    <xf numFmtId="0" fontId="46" fillId="0" borderId="38" xfId="0" applyFont="1" applyFill="1" applyBorder="1" applyAlignment="1" applyProtection="1">
      <alignment vertical="center"/>
    </xf>
    <xf numFmtId="0" fontId="0" fillId="0" borderId="38" xfId="0" applyBorder="1"/>
    <xf numFmtId="173" fontId="13" fillId="0" borderId="0" xfId="0" applyNumberFormat="1" applyFont="1" applyBorder="1" applyAlignment="1" applyProtection="1">
      <alignment horizontal="center" vertical="center"/>
    </xf>
    <xf numFmtId="0" fontId="6"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7" fillId="0" borderId="27" xfId="0" applyFont="1" applyFill="1" applyBorder="1" applyAlignment="1" applyProtection="1">
      <alignment vertical="center"/>
    </xf>
    <xf numFmtId="9" fontId="7" fillId="0" borderId="3" xfId="0" applyNumberFormat="1" applyFont="1" applyFill="1" applyBorder="1" applyAlignment="1" applyProtection="1">
      <alignment vertical="center"/>
    </xf>
    <xf numFmtId="0" fontId="20" fillId="0" borderId="39" xfId="0" applyFont="1" applyFill="1" applyBorder="1" applyAlignment="1" applyProtection="1">
      <alignment horizontal="center" vertical="center" wrapText="1"/>
    </xf>
    <xf numFmtId="0" fontId="59" fillId="0" borderId="9" xfId="0" applyNumberFormat="1" applyFont="1" applyFill="1" applyBorder="1" applyAlignment="1" applyProtection="1">
      <alignment horizontal="center" vertical="center"/>
    </xf>
    <xf numFmtId="0" fontId="13" fillId="0" borderId="0" xfId="0" applyFont="1" applyBorder="1" applyAlignment="1">
      <alignment horizontal="center" vertical="center"/>
    </xf>
    <xf numFmtId="0" fontId="13" fillId="0" borderId="28" xfId="0" applyFont="1" applyBorder="1" applyAlignment="1">
      <alignment vertical="center"/>
    </xf>
    <xf numFmtId="0" fontId="13" fillId="0" borderId="40" xfId="0" applyFont="1" applyBorder="1" applyAlignment="1">
      <alignment vertical="center"/>
    </xf>
    <xf numFmtId="0" fontId="13" fillId="0" borderId="4" xfId="0" applyFont="1" applyBorder="1" applyAlignment="1">
      <alignment vertical="center"/>
    </xf>
    <xf numFmtId="0" fontId="17" fillId="0" borderId="41"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1" fontId="13" fillId="0" borderId="4" xfId="0" applyNumberFormat="1" applyFont="1" applyBorder="1" applyAlignment="1">
      <alignment horizontal="left" vertical="center"/>
    </xf>
    <xf numFmtId="0" fontId="14" fillId="0" borderId="4" xfId="0" applyFont="1" applyBorder="1" applyAlignment="1">
      <alignment horizontal="left" vertical="center"/>
    </xf>
    <xf numFmtId="0" fontId="13" fillId="0" borderId="44" xfId="0" applyFont="1" applyBorder="1" applyAlignment="1">
      <alignment vertical="center"/>
    </xf>
    <xf numFmtId="0" fontId="13" fillId="0" borderId="3" xfId="0" applyFont="1" applyBorder="1" applyAlignment="1">
      <alignment horizontal="right" vertical="center"/>
    </xf>
    <xf numFmtId="0" fontId="13" fillId="0" borderId="0" xfId="0" applyFont="1" applyBorder="1" applyAlignment="1">
      <alignment horizontal="right" vertical="center"/>
    </xf>
    <xf numFmtId="1" fontId="13" fillId="0" borderId="0" xfId="0" applyNumberFormat="1" applyFont="1" applyBorder="1" applyAlignment="1">
      <alignment horizontal="left" vertical="center"/>
    </xf>
    <xf numFmtId="0" fontId="17" fillId="0" borderId="45" xfId="0" applyFont="1" applyBorder="1" applyAlignment="1">
      <alignment horizontal="left" vertical="center"/>
    </xf>
    <xf numFmtId="0" fontId="13" fillId="0" borderId="32" xfId="0" applyFont="1" applyBorder="1" applyAlignment="1">
      <alignment vertical="center"/>
    </xf>
    <xf numFmtId="0" fontId="13" fillId="0" borderId="46" xfId="0" applyFont="1" applyBorder="1" applyAlignment="1">
      <alignment vertical="center"/>
    </xf>
    <xf numFmtId="0" fontId="13" fillId="0" borderId="11" xfId="0" applyFont="1" applyBorder="1" applyAlignment="1">
      <alignment vertical="center" wrapText="1"/>
    </xf>
    <xf numFmtId="0" fontId="13" fillId="0" borderId="9" xfId="0" applyFont="1" applyBorder="1" applyAlignment="1">
      <alignment vertical="center" wrapText="1"/>
    </xf>
    <xf numFmtId="0" fontId="13" fillId="0" borderId="47" xfId="0" applyFont="1" applyBorder="1" applyAlignment="1">
      <alignment vertical="center" wrapText="1"/>
    </xf>
    <xf numFmtId="0" fontId="13" fillId="0" borderId="48" xfId="0" applyFont="1" applyBorder="1" applyAlignment="1">
      <alignment vertical="center" wrapText="1"/>
    </xf>
    <xf numFmtId="0" fontId="13" fillId="0" borderId="49" xfId="0" applyFont="1" applyBorder="1" applyAlignment="1">
      <alignment vertical="center" wrapText="1"/>
    </xf>
    <xf numFmtId="14" fontId="21" fillId="3" borderId="50" xfId="0" applyNumberFormat="1" applyFont="1" applyFill="1" applyBorder="1" applyAlignment="1" applyProtection="1">
      <alignment vertical="center"/>
      <protection locked="0"/>
    </xf>
    <xf numFmtId="0" fontId="21" fillId="3" borderId="51" xfId="0" applyFont="1" applyFill="1" applyBorder="1" applyAlignment="1" applyProtection="1">
      <alignment vertical="center"/>
      <protection locked="0"/>
    </xf>
    <xf numFmtId="0" fontId="21" fillId="3" borderId="33" xfId="0" applyFont="1" applyFill="1" applyBorder="1" applyAlignment="1" applyProtection="1">
      <alignment vertical="center"/>
      <protection locked="0"/>
    </xf>
    <xf numFmtId="0" fontId="21" fillId="3" borderId="52" xfId="0" applyFont="1" applyFill="1" applyBorder="1" applyAlignment="1" applyProtection="1">
      <alignment vertical="center"/>
      <protection locked="0"/>
    </xf>
    <xf numFmtId="0" fontId="21" fillId="3" borderId="53" xfId="0" applyFont="1" applyFill="1" applyBorder="1" applyAlignment="1" applyProtection="1">
      <alignment vertical="center"/>
      <protection locked="0"/>
    </xf>
    <xf numFmtId="0" fontId="21" fillId="3" borderId="54" xfId="0" applyFont="1" applyFill="1" applyBorder="1" applyAlignment="1" applyProtection="1">
      <alignment vertical="center"/>
      <protection locked="0"/>
    </xf>
    <xf numFmtId="0" fontId="21" fillId="3" borderId="55" xfId="0" applyFont="1" applyFill="1" applyBorder="1" applyAlignment="1" applyProtection="1">
      <alignment vertical="center"/>
      <protection locked="0"/>
    </xf>
    <xf numFmtId="0" fontId="21" fillId="3" borderId="15" xfId="0" applyFont="1" applyFill="1" applyBorder="1" applyAlignment="1" applyProtection="1">
      <alignment vertical="center"/>
      <protection locked="0"/>
    </xf>
    <xf numFmtId="0" fontId="21" fillId="3" borderId="56" xfId="0" applyFont="1" applyFill="1" applyBorder="1" applyAlignment="1" applyProtection="1">
      <alignment vertical="center"/>
      <protection locked="0"/>
    </xf>
    <xf numFmtId="0" fontId="21" fillId="3" borderId="10" xfId="0" applyFont="1" applyFill="1" applyBorder="1" applyAlignment="1" applyProtection="1">
      <alignment vertical="center"/>
      <protection locked="0"/>
    </xf>
    <xf numFmtId="0" fontId="21" fillId="3" borderId="57" xfId="0" applyFont="1" applyFill="1" applyBorder="1" applyAlignment="1" applyProtection="1">
      <alignment vertical="center"/>
      <protection locked="0"/>
    </xf>
    <xf numFmtId="0" fontId="21" fillId="3" borderId="12" xfId="0" applyFont="1" applyFill="1" applyBorder="1" applyAlignment="1" applyProtection="1">
      <alignment vertical="center"/>
      <protection locked="0"/>
    </xf>
    <xf numFmtId="0" fontId="7" fillId="0" borderId="45" xfId="0" applyFont="1" applyBorder="1" applyAlignment="1">
      <alignment horizontal="right" vertical="center"/>
    </xf>
    <xf numFmtId="0" fontId="7" fillId="0" borderId="58" xfId="0" applyFont="1" applyBorder="1" applyAlignment="1">
      <alignment horizontal="right" vertical="center"/>
    </xf>
    <xf numFmtId="0" fontId="7" fillId="0" borderId="48" xfId="0" applyFont="1" applyBorder="1" applyAlignment="1">
      <alignment horizontal="right" vertical="center"/>
    </xf>
    <xf numFmtId="0" fontId="13" fillId="0" borderId="3" xfId="0" applyFont="1" applyBorder="1" applyAlignment="1">
      <alignment vertical="center"/>
    </xf>
    <xf numFmtId="0" fontId="13" fillId="0" borderId="58" xfId="0" applyFont="1" applyBorder="1" applyAlignment="1">
      <alignment vertical="center"/>
    </xf>
    <xf numFmtId="0" fontId="13" fillId="0" borderId="59" xfId="0" applyFont="1" applyBorder="1" applyAlignment="1">
      <alignment vertical="center"/>
    </xf>
    <xf numFmtId="0" fontId="13" fillId="0" borderId="58" xfId="0" applyFont="1" applyBorder="1" applyAlignment="1">
      <alignment vertical="center" wrapText="1"/>
    </xf>
    <xf numFmtId="0" fontId="21" fillId="3" borderId="32" xfId="0" applyFont="1" applyFill="1" applyBorder="1" applyAlignment="1" applyProtection="1">
      <alignment vertical="center"/>
      <protection locked="0"/>
    </xf>
    <xf numFmtId="165" fontId="21" fillId="3" borderId="51" xfId="1" applyFont="1" applyFill="1" applyBorder="1" applyAlignment="1" applyProtection="1">
      <alignment vertical="center"/>
      <protection locked="0"/>
    </xf>
    <xf numFmtId="0" fontId="21" fillId="3" borderId="14" xfId="0" applyFont="1" applyFill="1" applyBorder="1" applyAlignment="1" applyProtection="1">
      <alignment vertical="center"/>
      <protection locked="0"/>
    </xf>
    <xf numFmtId="0" fontId="21" fillId="3" borderId="26" xfId="0" applyFont="1" applyFill="1" applyBorder="1" applyAlignment="1" applyProtection="1">
      <alignment vertical="center"/>
      <protection locked="0"/>
    </xf>
    <xf numFmtId="0" fontId="7" fillId="0" borderId="3" xfId="0" applyFont="1" applyBorder="1" applyAlignment="1">
      <alignment horizontal="right" vertical="center"/>
    </xf>
    <xf numFmtId="0" fontId="7" fillId="0" borderId="0" xfId="0" applyFont="1" applyBorder="1" applyAlignment="1">
      <alignment horizontal="right" vertical="center"/>
    </xf>
    <xf numFmtId="0" fontId="13" fillId="0" borderId="47" xfId="0" applyFont="1" applyBorder="1" applyAlignment="1">
      <alignment vertical="center"/>
    </xf>
    <xf numFmtId="14" fontId="21" fillId="3" borderId="60" xfId="0" applyNumberFormat="1" applyFont="1" applyFill="1" applyBorder="1" applyAlignment="1" applyProtection="1">
      <alignment vertical="center"/>
      <protection locked="0"/>
    </xf>
    <xf numFmtId="0" fontId="21" fillId="3" borderId="2" xfId="0" applyFont="1" applyFill="1" applyBorder="1" applyAlignment="1" applyProtection="1">
      <alignment vertical="center"/>
      <protection locked="0"/>
    </xf>
    <xf numFmtId="0" fontId="21" fillId="3" borderId="6" xfId="0" applyFont="1" applyFill="1" applyBorder="1" applyAlignment="1" applyProtection="1">
      <alignment vertical="center"/>
      <protection locked="0"/>
    </xf>
    <xf numFmtId="0" fontId="21" fillId="3" borderId="61" xfId="0" applyFont="1" applyFill="1" applyBorder="1" applyAlignment="1" applyProtection="1">
      <alignment vertical="center"/>
      <protection locked="0"/>
    </xf>
    <xf numFmtId="0" fontId="7" fillId="3" borderId="11" xfId="0" applyFont="1" applyFill="1" applyBorder="1" applyAlignment="1">
      <alignment horizontal="right" vertical="center"/>
    </xf>
    <xf numFmtId="0" fontId="7" fillId="3" borderId="9" xfId="0" applyFont="1" applyFill="1" applyBorder="1" applyAlignment="1">
      <alignment horizontal="right" vertical="center"/>
    </xf>
    <xf numFmtId="0" fontId="7" fillId="0" borderId="25" xfId="0" applyFont="1" applyBorder="1" applyAlignment="1">
      <alignment horizontal="right" vertical="center"/>
    </xf>
    <xf numFmtId="0" fontId="7" fillId="0" borderId="26" xfId="0" applyFont="1" applyBorder="1" applyAlignment="1">
      <alignment horizontal="right" vertical="center"/>
    </xf>
    <xf numFmtId="0" fontId="13" fillId="0" borderId="11" xfId="0" applyFont="1" applyBorder="1" applyAlignment="1">
      <alignment vertical="center"/>
    </xf>
    <xf numFmtId="0" fontId="5" fillId="0" borderId="48" xfId="0" applyFont="1" applyBorder="1" applyAlignment="1" applyProtection="1">
      <alignment vertical="center" wrapText="1"/>
    </xf>
    <xf numFmtId="0" fontId="5" fillId="3" borderId="52" xfId="0" applyFont="1" applyFill="1" applyBorder="1" applyAlignment="1" applyProtection="1">
      <alignment vertical="center"/>
    </xf>
    <xf numFmtId="0" fontId="5" fillId="3" borderId="15" xfId="0" applyFont="1" applyFill="1" applyBorder="1" applyAlignment="1" applyProtection="1">
      <alignment vertical="center"/>
    </xf>
    <xf numFmtId="0" fontId="5" fillId="3" borderId="12" xfId="0" applyFont="1" applyFill="1" applyBorder="1" applyAlignment="1" applyProtection="1">
      <alignment vertical="center"/>
    </xf>
    <xf numFmtId="0" fontId="21" fillId="0" borderId="1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7" fillId="0" borderId="4" xfId="0" applyFont="1" applyBorder="1" applyAlignment="1">
      <alignment horizontal="right" vertical="center"/>
    </xf>
    <xf numFmtId="0" fontId="7" fillId="0" borderId="6" xfId="0" applyFont="1" applyBorder="1" applyAlignment="1">
      <alignment horizontal="right" vertical="center"/>
    </xf>
    <xf numFmtId="0" fontId="26" fillId="0" borderId="29" xfId="0" applyFont="1" applyBorder="1" applyAlignment="1">
      <alignment horizontal="left" vertical="center"/>
    </xf>
    <xf numFmtId="0" fontId="7" fillId="0" borderId="28" xfId="0" applyFont="1" applyBorder="1" applyAlignment="1">
      <alignment horizontal="right" vertical="center"/>
    </xf>
    <xf numFmtId="0" fontId="7" fillId="0" borderId="8" xfId="0" applyFont="1" applyBorder="1" applyAlignment="1">
      <alignment horizontal="right" vertical="center"/>
    </xf>
    <xf numFmtId="0" fontId="7" fillId="0" borderId="5" xfId="0" applyFont="1" applyBorder="1" applyAlignment="1">
      <alignment horizontal="right" vertical="center"/>
    </xf>
    <xf numFmtId="165" fontId="4" fillId="0" borderId="62" xfId="1" applyFont="1" applyBorder="1" applyAlignment="1">
      <alignment vertical="center"/>
    </xf>
    <xf numFmtId="0" fontId="14" fillId="0" borderId="0" xfId="0" applyFont="1" applyBorder="1" applyAlignment="1">
      <alignment vertical="center"/>
    </xf>
    <xf numFmtId="0" fontId="13" fillId="0" borderId="8" xfId="0" applyFont="1" applyBorder="1" applyAlignment="1">
      <alignment vertical="center"/>
    </xf>
    <xf numFmtId="0" fontId="17" fillId="0" borderId="27" xfId="0" applyFont="1" applyBorder="1" applyAlignment="1">
      <alignment vertical="center"/>
    </xf>
    <xf numFmtId="14" fontId="21" fillId="3" borderId="63" xfId="0" applyNumberFormat="1" applyFont="1" applyFill="1" applyBorder="1" applyAlignment="1" applyProtection="1">
      <alignment vertical="center"/>
      <protection locked="0"/>
    </xf>
    <xf numFmtId="0" fontId="21" fillId="3" borderId="64" xfId="0" applyFont="1" applyFill="1" applyBorder="1" applyAlignment="1" applyProtection="1">
      <alignment vertical="center"/>
      <protection locked="0"/>
    </xf>
    <xf numFmtId="165" fontId="21" fillId="3" borderId="65" xfId="1" applyFont="1" applyFill="1" applyBorder="1" applyAlignment="1" applyProtection="1">
      <alignment vertical="center"/>
      <protection locked="0"/>
    </xf>
    <xf numFmtId="165" fontId="21" fillId="3" borderId="66" xfId="1" applyFont="1" applyFill="1" applyBorder="1" applyAlignment="1" applyProtection="1">
      <alignment vertical="center"/>
      <protection locked="0"/>
    </xf>
    <xf numFmtId="0" fontId="21" fillId="3" borderId="67" xfId="0" applyFont="1" applyFill="1" applyBorder="1" applyAlignment="1" applyProtection="1">
      <alignment vertical="center"/>
      <protection locked="0"/>
    </xf>
    <xf numFmtId="0" fontId="21" fillId="3" borderId="68" xfId="0" applyFont="1" applyFill="1" applyBorder="1" applyAlignment="1" applyProtection="1">
      <alignment vertical="center"/>
      <protection locked="0"/>
    </xf>
    <xf numFmtId="165" fontId="21" fillId="3" borderId="69" xfId="1" applyFont="1" applyFill="1" applyBorder="1" applyAlignment="1" applyProtection="1">
      <alignment vertical="center"/>
      <protection locked="0"/>
    </xf>
    <xf numFmtId="0" fontId="7" fillId="0" borderId="27" xfId="0" applyFont="1" applyBorder="1" applyAlignment="1">
      <alignment vertical="center"/>
    </xf>
    <xf numFmtId="0" fontId="13" fillId="0" borderId="0" xfId="0" applyFont="1" applyFill="1" applyBorder="1" applyAlignment="1">
      <alignment horizontal="right" vertical="center"/>
    </xf>
    <xf numFmtId="0" fontId="13" fillId="0" borderId="25" xfId="0" applyFont="1" applyBorder="1" applyAlignment="1">
      <alignment horizontal="right" vertical="center"/>
    </xf>
    <xf numFmtId="0" fontId="13" fillId="0" borderId="26" xfId="0" applyFont="1" applyBorder="1" applyAlignment="1">
      <alignment vertical="center"/>
    </xf>
    <xf numFmtId="0" fontId="13" fillId="0" borderId="26" xfId="0" applyFont="1" applyBorder="1" applyAlignment="1">
      <alignment horizontal="right" vertical="center"/>
    </xf>
    <xf numFmtId="0" fontId="13" fillId="0" borderId="70" xfId="0" applyFont="1" applyBorder="1" applyAlignment="1">
      <alignment vertical="center"/>
    </xf>
    <xf numFmtId="0" fontId="17" fillId="0" borderId="42" xfId="0" applyFont="1" applyBorder="1" applyAlignment="1">
      <alignment horizontal="center" vertical="center"/>
    </xf>
    <xf numFmtId="49" fontId="38" fillId="0" borderId="43" xfId="0" applyNumberFormat="1" applyFont="1" applyBorder="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3" xfId="0" applyFont="1" applyBorder="1" applyAlignment="1">
      <alignment vertical="center"/>
    </xf>
    <xf numFmtId="0" fontId="17" fillId="0" borderId="0"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7" fillId="0" borderId="3" xfId="0" applyFont="1" applyBorder="1" applyAlignment="1">
      <alignment horizontal="right" vertical="center"/>
    </xf>
    <xf numFmtId="14" fontId="15" fillId="3" borderId="9" xfId="0" applyNumberFormat="1"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8" xfId="0" applyFont="1" applyBorder="1" applyAlignment="1">
      <alignment vertical="center"/>
    </xf>
    <xf numFmtId="0" fontId="15" fillId="0" borderId="4" xfId="0" applyFont="1" applyBorder="1" applyAlignment="1">
      <alignment vertical="center"/>
    </xf>
    <xf numFmtId="0" fontId="15" fillId="0" borderId="44" xfId="0" applyFont="1" applyBorder="1" applyAlignment="1">
      <alignment vertical="center"/>
    </xf>
    <xf numFmtId="0" fontId="45" fillId="0" borderId="45" xfId="0" applyFont="1" applyBorder="1" applyAlignment="1">
      <alignment vertical="center"/>
    </xf>
    <xf numFmtId="0" fontId="15" fillId="0" borderId="58" xfId="0" applyFont="1" applyBorder="1" applyAlignment="1">
      <alignment vertical="center"/>
    </xf>
    <xf numFmtId="173" fontId="15" fillId="0" borderId="59" xfId="0" applyNumberFormat="1" applyFont="1" applyBorder="1" applyAlignment="1">
      <alignment vertical="center"/>
    </xf>
    <xf numFmtId="0" fontId="15" fillId="0" borderId="71" xfId="0" applyFont="1" applyBorder="1" applyAlignment="1">
      <alignment vertical="center" wrapText="1"/>
    </xf>
    <xf numFmtId="14" fontId="23" fillId="3" borderId="50" xfId="0" applyNumberFormat="1" applyFont="1" applyFill="1" applyBorder="1" applyAlignment="1" applyProtection="1">
      <alignment vertical="center"/>
      <protection locked="0"/>
    </xf>
    <xf numFmtId="0" fontId="23" fillId="3" borderId="72" xfId="0" applyFont="1" applyFill="1" applyBorder="1" applyAlignment="1" applyProtection="1">
      <alignment vertical="center"/>
      <protection locked="0"/>
    </xf>
    <xf numFmtId="0" fontId="23" fillId="3" borderId="51" xfId="0" applyFont="1" applyFill="1" applyBorder="1" applyAlignment="1" applyProtection="1">
      <alignment vertical="center"/>
      <protection locked="0"/>
    </xf>
    <xf numFmtId="14" fontId="23" fillId="3" borderId="53" xfId="0" applyNumberFormat="1" applyFont="1" applyFill="1" applyBorder="1" applyAlignment="1" applyProtection="1">
      <alignment vertical="center"/>
      <protection locked="0"/>
    </xf>
    <xf numFmtId="0" fontId="23" fillId="3" borderId="55" xfId="0" applyFont="1" applyFill="1" applyBorder="1" applyAlignment="1" applyProtection="1">
      <alignment vertical="center"/>
      <protection locked="0"/>
    </xf>
    <xf numFmtId="0" fontId="23" fillId="3" borderId="54" xfId="0" applyFont="1" applyFill="1" applyBorder="1" applyAlignment="1" applyProtection="1">
      <alignment vertical="center"/>
      <protection locked="0"/>
    </xf>
    <xf numFmtId="0" fontId="23" fillId="3" borderId="53" xfId="0" applyFont="1" applyFill="1" applyBorder="1" applyAlignment="1" applyProtection="1">
      <alignment vertical="center"/>
      <protection locked="0"/>
    </xf>
    <xf numFmtId="0" fontId="23" fillId="0" borderId="56" xfId="0" applyFont="1" applyFill="1" applyBorder="1" applyAlignment="1" applyProtection="1">
      <alignment vertical="center"/>
      <protection locked="0"/>
    </xf>
    <xf numFmtId="0" fontId="23" fillId="0" borderId="57" xfId="0" applyFont="1" applyFill="1" applyBorder="1" applyAlignment="1" applyProtection="1">
      <alignment vertical="center"/>
      <protection locked="0"/>
    </xf>
    <xf numFmtId="0" fontId="23" fillId="0" borderId="10" xfId="0" applyFont="1" applyFill="1" applyBorder="1" applyAlignment="1" applyProtection="1">
      <alignment vertical="center"/>
      <protection locked="0"/>
    </xf>
    <xf numFmtId="173" fontId="23" fillId="0" borderId="10" xfId="0" applyNumberFormat="1" applyFont="1" applyFill="1" applyBorder="1" applyAlignment="1" applyProtection="1">
      <alignment vertical="center"/>
      <protection locked="0"/>
    </xf>
    <xf numFmtId="0" fontId="17" fillId="0" borderId="27" xfId="0" applyFont="1" applyBorder="1" applyAlignment="1">
      <alignment horizontal="right" vertical="center"/>
    </xf>
    <xf numFmtId="0" fontId="17" fillId="0" borderId="32" xfId="0" applyFont="1" applyBorder="1" applyAlignment="1">
      <alignment horizontal="right" vertical="center"/>
    </xf>
    <xf numFmtId="0" fontId="45" fillId="0" borderId="45" xfId="0" applyFont="1" applyFill="1" applyBorder="1" applyAlignment="1">
      <alignment vertical="center"/>
    </xf>
    <xf numFmtId="0" fontId="17" fillId="0" borderId="56" xfId="0" applyFont="1" applyBorder="1" applyAlignment="1">
      <alignment vertical="center"/>
    </xf>
    <xf numFmtId="0" fontId="17" fillId="0" borderId="47" xfId="0" applyFont="1" applyBorder="1" applyAlignment="1">
      <alignment vertical="center"/>
    </xf>
    <xf numFmtId="0" fontId="17" fillId="0" borderId="10" xfId="0" applyFont="1" applyBorder="1" applyAlignment="1">
      <alignment vertical="center"/>
    </xf>
    <xf numFmtId="0" fontId="17" fillId="0" borderId="10" xfId="0" applyFont="1" applyBorder="1" applyAlignment="1">
      <alignment vertical="center" wrapText="1"/>
    </xf>
    <xf numFmtId="0" fontId="23" fillId="3" borderId="56" xfId="0" applyFont="1" applyFill="1" applyBorder="1" applyAlignment="1" applyProtection="1">
      <alignment vertical="center"/>
      <protection locked="0"/>
    </xf>
    <xf numFmtId="0" fontId="23" fillId="3" borderId="57" xfId="0" applyFont="1" applyFill="1" applyBorder="1" applyAlignment="1" applyProtection="1">
      <alignment vertical="center"/>
      <protection locked="0"/>
    </xf>
    <xf numFmtId="0" fontId="23" fillId="3" borderId="10" xfId="0" applyFont="1" applyFill="1" applyBorder="1" applyAlignment="1" applyProtection="1">
      <alignment vertical="center"/>
      <protection locked="0"/>
    </xf>
    <xf numFmtId="0" fontId="17" fillId="0" borderId="25" xfId="0" applyFont="1" applyBorder="1" applyAlignment="1">
      <alignment horizontal="right" vertical="center"/>
    </xf>
    <xf numFmtId="0" fontId="17" fillId="0" borderId="26" xfId="0" applyFont="1" applyBorder="1" applyAlignment="1">
      <alignment horizontal="right" vertical="center"/>
    </xf>
    <xf numFmtId="0" fontId="17" fillId="0" borderId="8" xfId="0" applyFont="1" applyBorder="1" applyAlignment="1">
      <alignment horizontal="right" vertical="center"/>
    </xf>
    <xf numFmtId="0" fontId="17" fillId="0" borderId="4" xfId="0" applyFont="1" applyBorder="1" applyAlignment="1">
      <alignment horizontal="right" vertical="center"/>
    </xf>
    <xf numFmtId="0" fontId="13" fillId="0" borderId="7" xfId="0" applyFont="1" applyBorder="1" applyAlignment="1">
      <alignment horizontal="center" vertical="center"/>
    </xf>
    <xf numFmtId="0" fontId="13" fillId="0" borderId="29" xfId="0" applyFont="1" applyBorder="1" applyAlignment="1">
      <alignment vertical="center"/>
    </xf>
    <xf numFmtId="0" fontId="13" fillId="0" borderId="9" xfId="0" applyFont="1" applyBorder="1" applyAlignment="1">
      <alignment vertical="center"/>
    </xf>
    <xf numFmtId="0" fontId="13" fillId="0" borderId="58" xfId="0" applyFont="1" applyBorder="1" applyAlignment="1">
      <alignment horizontal="left" vertical="center"/>
    </xf>
    <xf numFmtId="173" fontId="4" fillId="0" borderId="7" xfId="1" applyNumberFormat="1" applyFont="1" applyBorder="1" applyAlignment="1">
      <alignment vertical="center"/>
    </xf>
    <xf numFmtId="173" fontId="13" fillId="0" borderId="46" xfId="0" applyNumberFormat="1" applyFont="1" applyBorder="1" applyAlignment="1">
      <alignment vertical="center"/>
    </xf>
    <xf numFmtId="173" fontId="13" fillId="0" borderId="49" xfId="0" applyNumberFormat="1" applyFont="1" applyBorder="1" applyAlignment="1">
      <alignment vertical="center" wrapText="1"/>
    </xf>
    <xf numFmtId="173" fontId="13" fillId="0" borderId="59" xfId="0" applyNumberFormat="1" applyFont="1" applyBorder="1" applyAlignment="1">
      <alignment horizontal="left" vertical="center"/>
    </xf>
    <xf numFmtId="173" fontId="4" fillId="0" borderId="73" xfId="1" applyNumberFormat="1" applyFont="1" applyBorder="1" applyAlignment="1">
      <alignment vertical="center"/>
    </xf>
    <xf numFmtId="173" fontId="4" fillId="0" borderId="7" xfId="0" applyNumberFormat="1" applyFont="1" applyBorder="1" applyAlignment="1">
      <alignment vertical="center"/>
    </xf>
    <xf numFmtId="4" fontId="14" fillId="0" borderId="42" xfId="0" applyNumberFormat="1" applyFont="1" applyBorder="1" applyAlignment="1">
      <alignment horizontal="left" vertical="center"/>
    </xf>
    <xf numFmtId="4" fontId="14" fillId="0" borderId="43" xfId="0" applyNumberFormat="1" applyFont="1" applyBorder="1" applyAlignment="1">
      <alignment horizontal="left" vertical="center"/>
    </xf>
    <xf numFmtId="4" fontId="13" fillId="0" borderId="0" xfId="0" applyNumberFormat="1" applyFont="1" applyBorder="1" applyAlignment="1">
      <alignment vertical="center"/>
    </xf>
    <xf numFmtId="4" fontId="13" fillId="0" borderId="0" xfId="0" applyNumberFormat="1" applyFont="1" applyBorder="1" applyAlignment="1">
      <alignment horizontal="left" vertical="center"/>
    </xf>
    <xf numFmtId="4" fontId="13" fillId="0" borderId="7" xfId="0" applyNumberFormat="1" applyFont="1" applyBorder="1" applyAlignment="1">
      <alignment vertical="center"/>
    </xf>
    <xf numFmtId="4" fontId="13" fillId="0" borderId="29" xfId="0" applyNumberFormat="1" applyFont="1" applyBorder="1" applyAlignment="1">
      <alignment horizontal="right" vertical="center"/>
    </xf>
    <xf numFmtId="4" fontId="13" fillId="0" borderId="28" xfId="0" applyNumberFormat="1" applyFont="1" applyBorder="1" applyAlignment="1">
      <alignment horizontal="right" vertical="center"/>
    </xf>
    <xf numFmtId="4" fontId="13" fillId="0" borderId="28" xfId="0" applyNumberFormat="1" applyFont="1" applyBorder="1" applyAlignment="1">
      <alignment horizontal="left" vertical="center"/>
    </xf>
    <xf numFmtId="4" fontId="13" fillId="0" borderId="28" xfId="0" applyNumberFormat="1" applyFont="1" applyBorder="1" applyAlignment="1">
      <alignment vertical="center"/>
    </xf>
    <xf numFmtId="4" fontId="13" fillId="0" borderId="40" xfId="0" applyNumberFormat="1" applyFont="1" applyBorder="1" applyAlignment="1">
      <alignment vertical="center"/>
    </xf>
    <xf numFmtId="4" fontId="17" fillId="0" borderId="41" xfId="0" applyNumberFormat="1" applyFont="1" applyBorder="1" applyAlignment="1">
      <alignment horizontal="left" vertical="center"/>
    </xf>
    <xf numFmtId="4" fontId="13" fillId="0" borderId="32" xfId="0" applyNumberFormat="1" applyFont="1" applyBorder="1" applyAlignment="1">
      <alignment vertical="center"/>
    </xf>
    <xf numFmtId="4" fontId="13" fillId="0" borderId="46" xfId="0" applyNumberFormat="1" applyFont="1" applyBorder="1" applyAlignment="1">
      <alignment vertical="center"/>
    </xf>
    <xf numFmtId="4" fontId="13" fillId="0" borderId="11" xfId="0" applyNumberFormat="1" applyFont="1" applyBorder="1" applyAlignment="1">
      <alignment vertical="center" wrapText="1"/>
    </xf>
    <xf numFmtId="4" fontId="13" fillId="0" borderId="9" xfId="0" applyNumberFormat="1" applyFont="1" applyBorder="1" applyAlignment="1">
      <alignment vertical="center" wrapText="1"/>
    </xf>
    <xf numFmtId="4" fontId="13" fillId="0" borderId="9" xfId="0" applyNumberFormat="1" applyFont="1" applyBorder="1" applyAlignment="1">
      <alignment vertical="center"/>
    </xf>
    <xf numFmtId="4" fontId="21" fillId="3" borderId="50" xfId="0" applyNumberFormat="1" applyFont="1" applyFill="1" applyBorder="1" applyAlignment="1" applyProtection="1">
      <alignment vertical="center"/>
      <protection locked="0"/>
    </xf>
    <xf numFmtId="4" fontId="21" fillId="3" borderId="51" xfId="0" applyNumberFormat="1" applyFont="1" applyFill="1" applyBorder="1" applyAlignment="1" applyProtection="1">
      <alignment vertical="center"/>
      <protection locked="0"/>
    </xf>
    <xf numFmtId="4" fontId="21" fillId="3" borderId="53" xfId="0" applyNumberFormat="1" applyFont="1" applyFill="1" applyBorder="1" applyAlignment="1" applyProtection="1">
      <alignment vertical="center"/>
      <protection locked="0"/>
    </xf>
    <xf numFmtId="4" fontId="21" fillId="3" borderId="54" xfId="0" applyNumberFormat="1" applyFont="1" applyFill="1" applyBorder="1" applyAlignment="1" applyProtection="1">
      <alignment vertical="center"/>
      <protection locked="0"/>
    </xf>
    <xf numFmtId="4" fontId="21" fillId="3" borderId="56" xfId="0" applyNumberFormat="1" applyFont="1" applyFill="1" applyBorder="1" applyAlignment="1" applyProtection="1">
      <alignment vertical="center"/>
      <protection locked="0"/>
    </xf>
    <xf numFmtId="4" fontId="21" fillId="3" borderId="10" xfId="0" applyNumberFormat="1" applyFont="1" applyFill="1" applyBorder="1" applyAlignment="1" applyProtection="1">
      <alignment vertical="center"/>
      <protection locked="0"/>
    </xf>
    <xf numFmtId="4" fontId="7" fillId="0" borderId="45" xfId="0" applyNumberFormat="1" applyFont="1" applyBorder="1" applyAlignment="1">
      <alignment horizontal="right" vertical="center"/>
    </xf>
    <xf numFmtId="4" fontId="7" fillId="0" borderId="58" xfId="0" applyNumberFormat="1" applyFont="1" applyBorder="1" applyAlignment="1">
      <alignment horizontal="right" vertical="center"/>
    </xf>
    <xf numFmtId="4" fontId="13" fillId="0" borderId="3" xfId="0" applyNumberFormat="1" applyFont="1" applyBorder="1" applyAlignment="1">
      <alignment vertical="center"/>
    </xf>
    <xf numFmtId="4" fontId="7" fillId="0" borderId="3" xfId="0" applyNumberFormat="1" applyFont="1" applyBorder="1" applyAlignment="1">
      <alignment horizontal="right" vertical="center"/>
    </xf>
    <xf numFmtId="4" fontId="13" fillId="0" borderId="0" xfId="0" applyNumberFormat="1" applyFont="1" applyBorder="1" applyAlignment="1">
      <alignment horizontal="right" vertical="center"/>
    </xf>
    <xf numFmtId="4" fontId="13" fillId="0" borderId="14" xfId="0" applyNumberFormat="1" applyFont="1" applyBorder="1" applyAlignment="1">
      <alignment horizontal="right" vertical="center"/>
    </xf>
    <xf numFmtId="4" fontId="13" fillId="0" borderId="14" xfId="0" applyNumberFormat="1" applyFont="1" applyBorder="1" applyAlignment="1">
      <alignment vertical="center"/>
    </xf>
    <xf numFmtId="4" fontId="7" fillId="0" borderId="0" xfId="0" applyNumberFormat="1" applyFont="1" applyBorder="1" applyAlignment="1">
      <alignment horizontal="right" vertical="center"/>
    </xf>
    <xf numFmtId="4" fontId="17" fillId="0" borderId="27" xfId="0" applyNumberFormat="1" applyFont="1" applyBorder="1" applyAlignment="1">
      <alignment vertical="center"/>
    </xf>
    <xf numFmtId="4" fontId="13" fillId="0" borderId="47" xfId="0" applyNumberFormat="1" applyFont="1" applyBorder="1" applyAlignment="1">
      <alignment vertical="center"/>
    </xf>
    <xf numFmtId="4" fontId="13" fillId="0" borderId="47" xfId="0" applyNumberFormat="1" applyFont="1" applyBorder="1" applyAlignment="1">
      <alignment vertical="center" wrapText="1"/>
    </xf>
    <xf numFmtId="4" fontId="13" fillId="0" borderId="11" xfId="0" applyNumberFormat="1" applyFont="1" applyBorder="1" applyAlignment="1">
      <alignment vertical="center"/>
    </xf>
    <xf numFmtId="4" fontId="21" fillId="3" borderId="33" xfId="0" applyNumberFormat="1" applyFont="1" applyFill="1" applyBorder="1" applyAlignment="1" applyProtection="1">
      <alignment vertical="center"/>
      <protection locked="0"/>
    </xf>
    <xf numFmtId="4" fontId="21" fillId="3" borderId="13" xfId="0" applyNumberFormat="1" applyFont="1" applyFill="1" applyBorder="1" applyAlignment="1" applyProtection="1">
      <alignment vertical="center"/>
      <protection locked="0"/>
    </xf>
    <xf numFmtId="4" fontId="21" fillId="3" borderId="55" xfId="0" applyNumberFormat="1" applyFont="1" applyFill="1" applyBorder="1" applyAlignment="1" applyProtection="1">
      <alignment vertical="center"/>
      <protection locked="0"/>
    </xf>
    <xf numFmtId="4" fontId="21" fillId="3" borderId="57" xfId="0" applyNumberFormat="1" applyFont="1" applyFill="1" applyBorder="1" applyAlignment="1" applyProtection="1">
      <alignment vertical="center"/>
      <protection locked="0"/>
    </xf>
    <xf numFmtId="4" fontId="7" fillId="0" borderId="34" xfId="0" applyNumberFormat="1" applyFont="1" applyBorder="1" applyAlignment="1">
      <alignment horizontal="right" vertical="center"/>
    </xf>
    <xf numFmtId="4" fontId="7" fillId="0" borderId="1" xfId="0" applyNumberFormat="1" applyFont="1" applyBorder="1" applyAlignment="1">
      <alignment horizontal="right" vertical="center"/>
    </xf>
    <xf numFmtId="4" fontId="7" fillId="0" borderId="74" xfId="0" applyNumberFormat="1" applyFont="1" applyBorder="1" applyAlignment="1">
      <alignment horizontal="right" vertical="center"/>
    </xf>
    <xf numFmtId="4" fontId="7" fillId="0" borderId="75" xfId="0" applyNumberFormat="1" applyFont="1" applyBorder="1" applyAlignment="1">
      <alignment horizontal="right" vertical="center"/>
    </xf>
    <xf numFmtId="4" fontId="4" fillId="0" borderId="76" xfId="0" applyNumberFormat="1" applyFont="1" applyBorder="1" applyAlignment="1">
      <alignment vertical="center"/>
    </xf>
    <xf numFmtId="0" fontId="19" fillId="0" borderId="28" xfId="0" applyFont="1" applyBorder="1" applyAlignment="1">
      <alignment horizontal="center" vertical="center"/>
    </xf>
    <xf numFmtId="0" fontId="34" fillId="0" borderId="29" xfId="0" applyFont="1" applyBorder="1" applyAlignment="1">
      <alignment vertical="center"/>
    </xf>
    <xf numFmtId="0" fontId="19" fillId="0" borderId="40" xfId="0" applyFont="1" applyBorder="1" applyAlignment="1">
      <alignment horizontal="center" vertical="center"/>
    </xf>
    <xf numFmtId="0" fontId="19" fillId="0" borderId="3" xfId="0" applyFont="1" applyBorder="1" applyAlignment="1">
      <alignment vertical="center"/>
    </xf>
    <xf numFmtId="0" fontId="19" fillId="0" borderId="0" xfId="0" applyFont="1" applyBorder="1" applyAlignment="1">
      <alignment vertical="center"/>
    </xf>
    <xf numFmtId="0" fontId="13" fillId="0" borderId="0" xfId="0" applyFont="1" applyFill="1" applyBorder="1" applyAlignment="1">
      <alignment vertical="center"/>
    </xf>
    <xf numFmtId="49" fontId="13" fillId="0" borderId="7" xfId="0" applyNumberFormat="1" applyFont="1" applyBorder="1" applyAlignment="1" applyProtection="1">
      <alignment vertical="center"/>
      <protection locked="0"/>
    </xf>
    <xf numFmtId="0" fontId="7" fillId="0" borderId="77" xfId="0" applyFont="1" applyBorder="1" applyAlignment="1" applyProtection="1">
      <alignment horizontal="center" vertical="center" wrapText="1"/>
    </xf>
    <xf numFmtId="0" fontId="7" fillId="0" borderId="78" xfId="0" applyFont="1" applyBorder="1" applyAlignment="1" applyProtection="1">
      <alignment horizontal="center" vertical="center" wrapText="1"/>
    </xf>
    <xf numFmtId="49" fontId="7" fillId="0" borderId="56" xfId="0" applyNumberFormat="1" applyFont="1" applyFill="1" applyBorder="1" applyAlignment="1" applyProtection="1">
      <alignment horizontal="center" vertical="center"/>
    </xf>
    <xf numFmtId="49" fontId="7" fillId="0" borderId="79" xfId="0" applyNumberFormat="1" applyFont="1" applyFill="1" applyBorder="1" applyAlignment="1" applyProtection="1">
      <alignment horizontal="center" vertical="center" wrapText="1"/>
    </xf>
    <xf numFmtId="49" fontId="7" fillId="0" borderId="11" xfId="0" applyNumberFormat="1" applyFont="1" applyBorder="1" applyAlignment="1" applyProtection="1">
      <alignment horizontal="center" vertical="center"/>
    </xf>
    <xf numFmtId="49" fontId="7" fillId="0" borderId="56" xfId="0" applyNumberFormat="1" applyFont="1" applyBorder="1" applyAlignment="1" applyProtection="1">
      <alignment horizontal="center" vertical="center"/>
    </xf>
    <xf numFmtId="0" fontId="13" fillId="0" borderId="80" xfId="0" applyFont="1" applyBorder="1" applyAlignment="1" applyProtection="1">
      <alignment vertical="center"/>
    </xf>
    <xf numFmtId="49" fontId="7" fillId="0" borderId="77" xfId="0" applyNumberFormat="1" applyFont="1" applyBorder="1" applyAlignment="1" applyProtection="1">
      <alignment vertical="center"/>
    </xf>
    <xf numFmtId="173" fontId="7" fillId="0" borderId="78" xfId="0" applyNumberFormat="1" applyFont="1" applyBorder="1" applyAlignment="1" applyProtection="1">
      <alignment vertical="center"/>
    </xf>
    <xf numFmtId="173" fontId="7" fillId="0" borderId="81" xfId="0" applyNumberFormat="1" applyFont="1" applyBorder="1" applyAlignment="1" applyProtection="1">
      <alignment vertical="center"/>
    </xf>
    <xf numFmtId="165" fontId="5" fillId="0" borderId="71" xfId="1" applyFont="1" applyBorder="1" applyAlignment="1" applyProtection="1">
      <alignment vertical="center"/>
    </xf>
    <xf numFmtId="0" fontId="74" fillId="0" borderId="0" xfId="0" applyFont="1" applyBorder="1" applyAlignment="1">
      <alignment horizontal="left" vertical="center"/>
    </xf>
    <xf numFmtId="4" fontId="17" fillId="0" borderId="25" xfId="0" applyNumberFormat="1" applyFont="1" applyBorder="1" applyAlignment="1">
      <alignment horizontal="left" vertical="center"/>
    </xf>
    <xf numFmtId="4" fontId="13" fillId="0" borderId="26" xfId="0" applyNumberFormat="1" applyFont="1" applyBorder="1" applyAlignment="1">
      <alignment vertical="center"/>
    </xf>
    <xf numFmtId="4" fontId="13" fillId="0" borderId="8" xfId="0" applyNumberFormat="1" applyFont="1" applyBorder="1" applyAlignment="1">
      <alignment vertical="center"/>
    </xf>
    <xf numFmtId="4" fontId="13" fillId="0" borderId="4" xfId="0" applyNumberFormat="1" applyFont="1" applyBorder="1" applyAlignment="1">
      <alignment vertical="center"/>
    </xf>
    <xf numFmtId="4" fontId="21" fillId="0" borderId="51" xfId="0" applyNumberFormat="1" applyFont="1" applyFill="1" applyBorder="1" applyAlignment="1" applyProtection="1">
      <alignment vertical="center"/>
    </xf>
    <xf numFmtId="0" fontId="72" fillId="0" borderId="28" xfId="0" applyFont="1" applyBorder="1" applyAlignment="1">
      <alignment horizontal="left" vertical="center"/>
    </xf>
    <xf numFmtId="0" fontId="7" fillId="0" borderId="82" xfId="0" applyFont="1" applyBorder="1" applyAlignment="1" applyProtection="1">
      <alignment horizontal="center" vertical="center" wrapText="1"/>
    </xf>
    <xf numFmtId="49" fontId="7" fillId="0" borderId="82" xfId="0" applyNumberFormat="1" applyFont="1" applyBorder="1" applyAlignment="1" applyProtection="1">
      <alignment vertical="center"/>
    </xf>
    <xf numFmtId="49" fontId="7" fillId="0" borderId="83" xfId="0" applyNumberFormat="1" applyFont="1" applyFill="1" applyBorder="1" applyAlignment="1" applyProtection="1">
      <alignment horizontal="center" vertical="center" wrapText="1"/>
    </xf>
    <xf numFmtId="15" fontId="7" fillId="4" borderId="6" xfId="0" applyNumberFormat="1" applyFont="1" applyFill="1" applyBorder="1" applyAlignment="1" applyProtection="1">
      <alignment horizontal="center" vertical="center"/>
      <protection locked="0"/>
    </xf>
    <xf numFmtId="15" fontId="7" fillId="4" borderId="52" xfId="0" applyNumberFormat="1" applyFont="1" applyFill="1" applyBorder="1" applyAlignment="1" applyProtection="1">
      <alignment horizontal="center" vertical="center"/>
      <protection locked="0"/>
    </xf>
    <xf numFmtId="179" fontId="32" fillId="0" borderId="84" xfId="0" applyNumberFormat="1" applyFont="1" applyBorder="1"/>
    <xf numFmtId="0" fontId="7" fillId="0" borderId="30" xfId="0" applyFont="1" applyBorder="1"/>
    <xf numFmtId="0" fontId="31" fillId="0" borderId="2" xfId="0" applyFont="1" applyFill="1" applyBorder="1" applyAlignment="1" applyProtection="1">
      <alignment horizontal="center" vertical="center"/>
    </xf>
    <xf numFmtId="164" fontId="32" fillId="0" borderId="9" xfId="0" applyNumberFormat="1" applyFont="1" applyBorder="1" applyAlignment="1">
      <alignment horizontal="right"/>
    </xf>
    <xf numFmtId="164" fontId="32" fillId="0" borderId="85" xfId="0" applyNumberFormat="1" applyFont="1" applyBorder="1" applyAlignment="1">
      <alignment horizontal="right"/>
    </xf>
    <xf numFmtId="176" fontId="32" fillId="0" borderId="84" xfId="0" applyNumberFormat="1" applyFont="1" applyBorder="1" applyAlignment="1">
      <alignment horizontal="right"/>
    </xf>
    <xf numFmtId="179" fontId="32" fillId="0" borderId="86" xfId="0" applyNumberFormat="1" applyFont="1" applyBorder="1" applyAlignment="1">
      <alignment horizontal="right"/>
    </xf>
    <xf numFmtId="164" fontId="32" fillId="0" borderId="87" xfId="0" applyNumberFormat="1" applyFont="1" applyBorder="1" applyAlignment="1">
      <alignment horizontal="right"/>
    </xf>
    <xf numFmtId="164" fontId="32" fillId="0" borderId="88" xfId="0" applyNumberFormat="1" applyFont="1" applyBorder="1" applyAlignment="1">
      <alignment horizontal="right"/>
    </xf>
    <xf numFmtId="10" fontId="32" fillId="0" borderId="89" xfId="0" applyNumberFormat="1" applyFont="1" applyBorder="1"/>
    <xf numFmtId="10" fontId="32" fillId="0" borderId="90" xfId="0" applyNumberFormat="1" applyFont="1" applyBorder="1"/>
    <xf numFmtId="10" fontId="32" fillId="0" borderId="91" xfId="0" applyNumberFormat="1" applyFont="1" applyBorder="1"/>
    <xf numFmtId="0" fontId="7" fillId="0" borderId="0" xfId="0" applyFont="1" applyBorder="1"/>
    <xf numFmtId="179" fontId="32" fillId="0" borderId="86" xfId="0" applyNumberFormat="1" applyFont="1" applyFill="1" applyBorder="1" applyAlignment="1">
      <alignment horizontal="right"/>
    </xf>
    <xf numFmtId="176" fontId="32" fillId="0" borderId="84" xfId="0" applyNumberFormat="1" applyFont="1" applyFill="1" applyBorder="1" applyAlignment="1">
      <alignment horizontal="right"/>
    </xf>
    <xf numFmtId="179" fontId="32" fillId="0" borderId="84" xfId="0" applyNumberFormat="1" applyFont="1" applyFill="1" applyBorder="1" applyAlignment="1">
      <alignment horizontal="right"/>
    </xf>
    <xf numFmtId="0" fontId="31" fillId="0" borderId="27" xfId="0" applyFont="1" applyFill="1" applyBorder="1" applyAlignment="1" applyProtection="1">
      <alignment horizontal="left" vertical="center"/>
    </xf>
    <xf numFmtId="0" fontId="13" fillId="0" borderId="32" xfId="0" applyFont="1" applyFill="1" applyBorder="1" applyAlignment="1" applyProtection="1">
      <alignment vertical="center"/>
    </xf>
    <xf numFmtId="0" fontId="27" fillId="0" borderId="6" xfId="0" applyFont="1" applyFill="1" applyBorder="1" applyAlignment="1" applyProtection="1">
      <alignment vertical="center"/>
    </xf>
    <xf numFmtId="0" fontId="0" fillId="0" borderId="92" xfId="0" applyBorder="1"/>
    <xf numFmtId="0" fontId="5" fillId="0" borderId="93" xfId="0" applyFont="1" applyFill="1" applyBorder="1" applyAlignment="1" applyProtection="1">
      <alignment vertical="center"/>
    </xf>
    <xf numFmtId="0" fontId="46" fillId="0" borderId="93" xfId="0" applyFont="1" applyFill="1" applyBorder="1" applyAlignment="1" applyProtection="1">
      <alignment vertical="center"/>
    </xf>
    <xf numFmtId="0" fontId="26" fillId="0" borderId="93" xfId="0" applyFont="1" applyFill="1" applyBorder="1" applyAlignment="1" applyProtection="1">
      <alignment vertical="center"/>
    </xf>
    <xf numFmtId="0" fontId="73" fillId="0" borderId="0" xfId="0" applyFont="1" applyFill="1" applyBorder="1" applyAlignment="1" applyProtection="1">
      <alignment vertical="center"/>
    </xf>
    <xf numFmtId="0" fontId="0" fillId="0" borderId="4" xfId="0" applyBorder="1"/>
    <xf numFmtId="10" fontId="31" fillId="4" borderId="9" xfId="0" applyNumberFormat="1" applyFont="1" applyFill="1" applyBorder="1" applyAlignment="1" applyProtection="1">
      <alignment horizontal="center" vertical="center"/>
      <protection locked="0"/>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center"/>
    </xf>
    <xf numFmtId="176" fontId="4" fillId="0" borderId="0" xfId="0" applyNumberFormat="1" applyFont="1" applyFill="1" applyBorder="1" applyAlignment="1" applyProtection="1">
      <alignment vertical="center"/>
    </xf>
    <xf numFmtId="0" fontId="76" fillId="0" borderId="0" xfId="0" applyFont="1"/>
    <xf numFmtId="0" fontId="0" fillId="4" borderId="0" xfId="0" applyFill="1"/>
    <xf numFmtId="49" fontId="17" fillId="5" borderId="10" xfId="0" applyNumberFormat="1" applyFont="1" applyFill="1" applyBorder="1" applyAlignment="1" applyProtection="1">
      <alignment horizontal="center" vertical="center"/>
      <protection locked="0"/>
    </xf>
    <xf numFmtId="164" fontId="32" fillId="0" borderId="0" xfId="0" applyNumberFormat="1" applyFont="1" applyBorder="1" applyAlignment="1">
      <alignment horizontal="right"/>
    </xf>
    <xf numFmtId="10" fontId="78" fillId="0" borderId="0" xfId="0" applyNumberFormat="1" applyFont="1" applyBorder="1"/>
    <xf numFmtId="0" fontId="17" fillId="0" borderId="0" xfId="0" applyFont="1" applyBorder="1" applyAlignment="1">
      <alignment vertical="center"/>
    </xf>
    <xf numFmtId="0" fontId="0" fillId="0" borderId="8" xfId="0" applyBorder="1"/>
    <xf numFmtId="0" fontId="15" fillId="2" borderId="5" xfId="0" applyFont="1" applyFill="1" applyBorder="1" applyAlignment="1" applyProtection="1">
      <alignment vertical="center"/>
    </xf>
    <xf numFmtId="0" fontId="80" fillId="0" borderId="28" xfId="0" applyFont="1" applyBorder="1" applyAlignment="1" applyProtection="1">
      <alignment horizontal="center" vertical="center"/>
      <protection locked="0"/>
    </xf>
    <xf numFmtId="0" fontId="0" fillId="0" borderId="3" xfId="0" applyBorder="1"/>
    <xf numFmtId="0" fontId="68" fillId="0" borderId="7" xfId="0" applyFont="1" applyBorder="1" applyAlignment="1">
      <alignment vertical="center"/>
    </xf>
    <xf numFmtId="0" fontId="83" fillId="0" borderId="28" xfId="0" applyFont="1" applyBorder="1" applyAlignment="1" applyProtection="1">
      <alignment vertical="center"/>
      <protection locked="0"/>
    </xf>
    <xf numFmtId="0" fontId="84" fillId="0" borderId="28" xfId="0" applyFont="1" applyBorder="1" applyAlignment="1">
      <alignment vertical="center"/>
    </xf>
    <xf numFmtId="0" fontId="37" fillId="0" borderId="0" xfId="0" applyFont="1" applyBorder="1" applyAlignment="1">
      <alignment horizontal="center" vertical="center"/>
    </xf>
    <xf numFmtId="0" fontId="68" fillId="0" borderId="7" xfId="0" applyFont="1" applyBorder="1" applyAlignment="1" applyProtection="1">
      <alignment vertical="center"/>
    </xf>
    <xf numFmtId="0" fontId="82" fillId="0" borderId="28" xfId="0" applyFont="1" applyBorder="1"/>
    <xf numFmtId="0" fontId="35" fillId="0" borderId="0" xfId="0" applyFont="1" applyBorder="1" applyAlignment="1">
      <alignment horizontal="center" vertical="center"/>
    </xf>
    <xf numFmtId="0" fontId="36" fillId="0" borderId="4" xfId="0" applyFont="1" applyFill="1" applyBorder="1" applyAlignment="1" applyProtection="1">
      <alignment horizontal="right" vertical="center"/>
    </xf>
    <xf numFmtId="0" fontId="5" fillId="3" borderId="29" xfId="0" applyFont="1" applyFill="1" applyBorder="1" applyAlignment="1" applyProtection="1">
      <alignment vertical="center"/>
      <protection locked="0"/>
    </xf>
    <xf numFmtId="0" fontId="5" fillId="3" borderId="28" xfId="0" applyFont="1" applyFill="1" applyBorder="1" applyAlignment="1" applyProtection="1">
      <alignment vertical="center"/>
      <protection locked="0"/>
    </xf>
    <xf numFmtId="0" fontId="5" fillId="3" borderId="40"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5" fillId="3" borderId="26"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3" borderId="26" xfId="0" applyFont="1" applyFill="1" applyBorder="1" applyAlignment="1" applyProtection="1">
      <alignment vertical="center"/>
      <protection locked="0"/>
    </xf>
    <xf numFmtId="0" fontId="5" fillId="3" borderId="70"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3" borderId="58" xfId="0" applyFont="1" applyFill="1" applyBorder="1" applyAlignment="1" applyProtection="1">
      <alignment vertical="center"/>
      <protection locked="0"/>
    </xf>
    <xf numFmtId="0" fontId="5" fillId="3" borderId="59" xfId="0" applyFont="1" applyFill="1" applyBorder="1" applyAlignment="1" applyProtection="1">
      <alignment vertical="center"/>
      <protection locked="0"/>
    </xf>
    <xf numFmtId="0" fontId="4" fillId="3" borderId="26" xfId="0"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13" fillId="3" borderId="0"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4" fillId="3" borderId="4" xfId="0" applyFont="1" applyFill="1" applyBorder="1" applyAlignment="1" applyProtection="1">
      <alignment vertical="center"/>
      <protection locked="0"/>
    </xf>
    <xf numFmtId="0" fontId="4" fillId="3" borderId="44"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13" fillId="0" borderId="45" xfId="0" applyFont="1" applyBorder="1" applyAlignment="1">
      <alignment vertical="center"/>
    </xf>
    <xf numFmtId="0" fontId="13" fillId="0" borderId="48" xfId="0" applyFont="1" applyBorder="1" applyAlignment="1">
      <alignment vertical="center"/>
    </xf>
    <xf numFmtId="0" fontId="21" fillId="3" borderId="16" xfId="0" applyFont="1" applyFill="1" applyBorder="1" applyAlignment="1" applyProtection="1">
      <alignment vertical="center"/>
      <protection locked="0"/>
    </xf>
    <xf numFmtId="0" fontId="21" fillId="3" borderId="17" xfId="0" applyFont="1" applyFill="1" applyBorder="1" applyAlignment="1" applyProtection="1">
      <alignment vertical="center"/>
      <protection locked="0"/>
    </xf>
    <xf numFmtId="0" fontId="21" fillId="3" borderId="18" xfId="0" applyFont="1" applyFill="1" applyBorder="1" applyAlignment="1" applyProtection="1">
      <alignment vertical="center"/>
      <protection locked="0"/>
    </xf>
    <xf numFmtId="0" fontId="21" fillId="3" borderId="13" xfId="0" applyFont="1" applyFill="1" applyBorder="1" applyAlignment="1" applyProtection="1">
      <alignment vertical="center"/>
      <protection locked="0"/>
    </xf>
    <xf numFmtId="0" fontId="21" fillId="3" borderId="94" xfId="0" applyFont="1" applyFill="1" applyBorder="1" applyAlignment="1" applyProtection="1">
      <alignment vertical="center"/>
      <protection locked="0"/>
    </xf>
    <xf numFmtId="0" fontId="21" fillId="3" borderId="95" xfId="0" applyFont="1" applyFill="1" applyBorder="1" applyAlignment="1" applyProtection="1">
      <alignment vertical="center"/>
      <protection locked="0"/>
    </xf>
    <xf numFmtId="0" fontId="21" fillId="3" borderId="96" xfId="0" applyFont="1" applyFill="1" applyBorder="1" applyAlignment="1" applyProtection="1">
      <alignment vertical="center"/>
      <protection locked="0"/>
    </xf>
    <xf numFmtId="0" fontId="21" fillId="3" borderId="72" xfId="0" applyFont="1" applyFill="1" applyBorder="1" applyAlignment="1" applyProtection="1">
      <alignment vertical="center"/>
      <protection locked="0"/>
    </xf>
    <xf numFmtId="0" fontId="21" fillId="3" borderId="97" xfId="0" applyFont="1" applyFill="1" applyBorder="1" applyAlignment="1" applyProtection="1">
      <alignment vertical="center"/>
      <protection locked="0"/>
    </xf>
    <xf numFmtId="0" fontId="17" fillId="0" borderId="29" xfId="0" applyFont="1" applyBorder="1" applyAlignment="1">
      <alignment horizontal="right" vertical="center"/>
    </xf>
    <xf numFmtId="0" fontId="17" fillId="0" borderId="28" xfId="0" applyFont="1" applyBorder="1" applyAlignment="1">
      <alignment horizontal="right" vertical="center"/>
    </xf>
    <xf numFmtId="0" fontId="7" fillId="0" borderId="29" xfId="0" applyFont="1" applyBorder="1" applyAlignment="1">
      <alignment horizontal="right" vertical="center"/>
    </xf>
    <xf numFmtId="0" fontId="7" fillId="0" borderId="78" xfId="0" applyFont="1" applyBorder="1" applyAlignment="1" applyProtection="1">
      <alignment horizontal="center" wrapText="1"/>
    </xf>
    <xf numFmtId="0" fontId="7" fillId="0" borderId="81" xfId="0" applyFont="1" applyBorder="1" applyAlignment="1" applyProtection="1">
      <alignment horizontal="center" wrapText="1"/>
    </xf>
    <xf numFmtId="0" fontId="13" fillId="0" borderId="34" xfId="0" applyFont="1" applyBorder="1" applyAlignment="1">
      <alignment vertical="center"/>
    </xf>
    <xf numFmtId="0" fontId="13" fillId="0" borderId="1" xfId="0" applyFont="1" applyBorder="1" applyAlignment="1">
      <alignment vertical="center"/>
    </xf>
    <xf numFmtId="0" fontId="13" fillId="0" borderId="73" xfId="0" applyFont="1" applyBorder="1" applyAlignment="1">
      <alignment vertical="center"/>
    </xf>
    <xf numFmtId="0" fontId="26" fillId="0" borderId="5" xfId="0" applyFont="1" applyBorder="1" applyAlignment="1">
      <alignment horizontal="right" vertical="center"/>
    </xf>
    <xf numFmtId="0" fontId="86" fillId="0" borderId="93" xfId="0" applyFont="1" applyFill="1" applyBorder="1" applyAlignment="1" applyProtection="1">
      <alignment horizontal="right" vertical="center"/>
    </xf>
    <xf numFmtId="10" fontId="46" fillId="0" borderId="93" xfId="0" applyNumberFormat="1" applyFont="1" applyFill="1" applyBorder="1" applyAlignment="1" applyProtection="1">
      <alignment vertical="center"/>
    </xf>
    <xf numFmtId="173" fontId="36" fillId="0" borderId="30" xfId="0" applyNumberFormat="1" applyFont="1" applyFill="1" applyBorder="1" applyAlignment="1" applyProtection="1">
      <alignment horizontal="right" vertical="center"/>
    </xf>
    <xf numFmtId="173" fontId="36" fillId="0" borderId="4" xfId="0" applyNumberFormat="1" applyFont="1" applyFill="1" applyBorder="1" applyAlignment="1" applyProtection="1">
      <alignment horizontal="right" vertical="center"/>
    </xf>
    <xf numFmtId="0" fontId="14" fillId="0" borderId="36"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17" fillId="0" borderId="4" xfId="0" applyFont="1" applyBorder="1" applyAlignment="1" applyProtection="1">
      <alignment horizontal="right" vertical="center"/>
    </xf>
    <xf numFmtId="171" fontId="5" fillId="0" borderId="26" xfId="0" applyNumberFormat="1" applyFont="1" applyFill="1" applyBorder="1" applyAlignment="1" applyProtection="1">
      <alignment horizontal="right" vertical="center"/>
    </xf>
    <xf numFmtId="173" fontId="13" fillId="0" borderId="9" xfId="0" applyNumberFormat="1" applyFont="1" applyBorder="1" applyAlignment="1">
      <alignment vertical="center" wrapText="1"/>
    </xf>
    <xf numFmtId="173" fontId="7" fillId="0" borderId="48" xfId="0" applyNumberFormat="1" applyFont="1" applyBorder="1" applyAlignment="1">
      <alignment horizontal="right" vertical="center"/>
    </xf>
    <xf numFmtId="173" fontId="13" fillId="0" borderId="4" xfId="0" applyNumberFormat="1" applyFont="1" applyBorder="1" applyAlignment="1">
      <alignment vertical="center"/>
    </xf>
    <xf numFmtId="173" fontId="13" fillId="0" borderId="44" xfId="0" applyNumberFormat="1" applyFont="1" applyBorder="1" applyAlignment="1">
      <alignment vertical="center"/>
    </xf>
    <xf numFmtId="173" fontId="13" fillId="0" borderId="26" xfId="0" applyNumberFormat="1" applyFont="1" applyBorder="1" applyAlignment="1">
      <alignment vertical="center"/>
    </xf>
    <xf numFmtId="173" fontId="13" fillId="0" borderId="70" xfId="0" applyNumberFormat="1" applyFont="1" applyBorder="1" applyAlignment="1">
      <alignment vertical="center"/>
    </xf>
    <xf numFmtId="173" fontId="13" fillId="0" borderId="0" xfId="0" applyNumberFormat="1" applyFont="1" applyBorder="1" applyAlignment="1">
      <alignment vertical="center"/>
    </xf>
    <xf numFmtId="173" fontId="13" fillId="0" borderId="7" xfId="0" applyNumberFormat="1" applyFont="1" applyBorder="1" applyAlignment="1">
      <alignment vertical="center"/>
    </xf>
    <xf numFmtId="173" fontId="13" fillId="0" borderId="14" xfId="0" applyNumberFormat="1" applyFont="1" applyBorder="1" applyAlignment="1">
      <alignment vertical="center"/>
    </xf>
    <xf numFmtId="173" fontId="13" fillId="0" borderId="98" xfId="0" applyNumberFormat="1" applyFont="1" applyBorder="1" applyAlignment="1">
      <alignment vertical="center"/>
    </xf>
    <xf numFmtId="173" fontId="7" fillId="0" borderId="0" xfId="0" applyNumberFormat="1" applyFont="1" applyBorder="1" applyAlignment="1">
      <alignment horizontal="right" vertical="center"/>
    </xf>
    <xf numFmtId="173" fontId="7" fillId="0" borderId="7" xfId="0" applyNumberFormat="1" applyFont="1" applyBorder="1" applyAlignment="1">
      <alignment horizontal="right" vertical="center"/>
    </xf>
    <xf numFmtId="173" fontId="13" fillId="0" borderId="32" xfId="0" applyNumberFormat="1" applyFont="1" applyBorder="1" applyAlignment="1">
      <alignment vertical="center"/>
    </xf>
    <xf numFmtId="173" fontId="7" fillId="0" borderId="99" xfId="0" applyNumberFormat="1" applyFont="1" applyBorder="1" applyAlignment="1">
      <alignment horizontal="right" vertical="center"/>
    </xf>
    <xf numFmtId="173" fontId="4" fillId="0" borderId="62" xfId="1" applyNumberFormat="1" applyFont="1" applyBorder="1" applyAlignment="1">
      <alignment vertical="center"/>
    </xf>
    <xf numFmtId="0" fontId="21" fillId="3" borderId="51" xfId="0" applyNumberFormat="1" applyFont="1" applyFill="1" applyBorder="1" applyAlignment="1" applyProtection="1">
      <alignment vertical="center"/>
      <protection locked="0"/>
    </xf>
    <xf numFmtId="0" fontId="21" fillId="3" borderId="54" xfId="0" applyNumberFormat="1" applyFont="1" applyFill="1" applyBorder="1" applyAlignment="1" applyProtection="1">
      <alignment vertical="center"/>
      <protection locked="0"/>
    </xf>
    <xf numFmtId="49" fontId="15" fillId="3" borderId="47" xfId="0" applyNumberFormat="1" applyFont="1" applyFill="1" applyBorder="1" applyAlignment="1" applyProtection="1">
      <alignment vertical="center"/>
      <protection locked="0"/>
    </xf>
    <xf numFmtId="0" fontId="21" fillId="3" borderId="10" xfId="0" applyNumberFormat="1" applyFont="1" applyFill="1" applyBorder="1" applyAlignment="1" applyProtection="1">
      <alignment vertical="center"/>
      <protection locked="0"/>
    </xf>
    <xf numFmtId="173" fontId="13" fillId="0" borderId="9" xfId="0" applyNumberFormat="1" applyFont="1" applyBorder="1" applyAlignment="1">
      <alignment vertical="center"/>
    </xf>
    <xf numFmtId="173" fontId="13" fillId="0" borderId="58" xfId="0" applyNumberFormat="1" applyFont="1" applyBorder="1" applyAlignment="1">
      <alignment horizontal="left" vertical="center"/>
    </xf>
    <xf numFmtId="173" fontId="7" fillId="0" borderId="3" xfId="0" applyNumberFormat="1" applyFont="1" applyBorder="1" applyAlignment="1">
      <alignment horizontal="right" vertical="center"/>
    </xf>
    <xf numFmtId="173" fontId="7" fillId="0" borderId="29" xfId="0" applyNumberFormat="1" applyFont="1" applyBorder="1" applyAlignment="1">
      <alignment horizontal="right" vertical="center"/>
    </xf>
    <xf numFmtId="173" fontId="17" fillId="0" borderId="29" xfId="0" applyNumberFormat="1" applyFont="1" applyBorder="1" applyAlignment="1">
      <alignment horizontal="right" vertical="center"/>
    </xf>
    <xf numFmtId="173" fontId="7" fillId="0" borderId="5" xfId="0" applyNumberFormat="1" applyFont="1" applyBorder="1" applyAlignment="1">
      <alignment horizontal="right" vertical="center"/>
    </xf>
    <xf numFmtId="0" fontId="17" fillId="0" borderId="6" xfId="0" applyFont="1" applyFill="1" applyBorder="1" applyAlignment="1">
      <alignment vertical="center"/>
    </xf>
    <xf numFmtId="173" fontId="17" fillId="0" borderId="52" xfId="0" applyNumberFormat="1" applyFont="1" applyBorder="1" applyAlignment="1">
      <alignment horizontal="right" vertical="center"/>
    </xf>
    <xf numFmtId="173" fontId="15" fillId="0" borderId="0" xfId="0" applyNumberFormat="1" applyFont="1" applyBorder="1" applyAlignment="1">
      <alignment vertical="center"/>
    </xf>
    <xf numFmtId="173" fontId="15" fillId="0" borderId="7" xfId="0" applyNumberFormat="1" applyFont="1" applyBorder="1" applyAlignment="1">
      <alignment vertical="center"/>
    </xf>
    <xf numFmtId="173" fontId="15" fillId="0" borderId="58" xfId="0" applyNumberFormat="1" applyFont="1" applyBorder="1" applyAlignment="1">
      <alignment vertical="center"/>
    </xf>
    <xf numFmtId="173" fontId="17" fillId="0" borderId="10" xfId="0" applyNumberFormat="1" applyFont="1" applyBorder="1" applyAlignment="1">
      <alignment vertical="center"/>
    </xf>
    <xf numFmtId="173" fontId="17" fillId="0" borderId="71" xfId="0" applyNumberFormat="1" applyFont="1" applyBorder="1" applyAlignment="1">
      <alignment vertical="center" wrapText="1"/>
    </xf>
    <xf numFmtId="173" fontId="25" fillId="0" borderId="39" xfId="1" applyNumberFormat="1" applyFont="1" applyBorder="1" applyAlignment="1" applyProtection="1">
      <alignment vertical="center"/>
    </xf>
    <xf numFmtId="173" fontId="17" fillId="0" borderId="5" xfId="0" applyNumberFormat="1" applyFont="1" applyBorder="1" applyAlignment="1">
      <alignment horizontal="right" vertical="center"/>
    </xf>
    <xf numFmtId="173" fontId="25" fillId="0" borderId="100" xfId="1" applyNumberFormat="1" applyFont="1" applyBorder="1" applyAlignment="1" applyProtection="1">
      <alignment vertical="center"/>
    </xf>
    <xf numFmtId="173" fontId="13" fillId="0" borderId="58" xfId="0" applyNumberFormat="1" applyFont="1" applyBorder="1" applyAlignment="1">
      <alignment vertical="center"/>
    </xf>
    <xf numFmtId="173" fontId="13" fillId="0" borderId="59" xfId="0" applyNumberFormat="1" applyFont="1" applyBorder="1" applyAlignment="1">
      <alignment vertical="center"/>
    </xf>
    <xf numFmtId="173" fontId="4" fillId="0" borderId="101" xfId="1" applyNumberFormat="1" applyFont="1" applyBorder="1" applyAlignment="1">
      <alignment vertical="center"/>
    </xf>
    <xf numFmtId="173" fontId="17" fillId="0" borderId="6" xfId="0" applyNumberFormat="1" applyFont="1" applyBorder="1" applyAlignment="1">
      <alignment horizontal="right" vertical="center"/>
    </xf>
    <xf numFmtId="173" fontId="7" fillId="0" borderId="102" xfId="0" applyNumberFormat="1" applyFont="1" applyBorder="1" applyAlignment="1">
      <alignment horizontal="right" vertical="center"/>
    </xf>
    <xf numFmtId="0" fontId="13" fillId="0" borderId="42" xfId="0" applyFont="1" applyBorder="1" applyAlignment="1">
      <alignment vertical="center"/>
    </xf>
    <xf numFmtId="0" fontId="13" fillId="0" borderId="2" xfId="0" applyFont="1" applyBorder="1" applyAlignment="1" applyProtection="1">
      <alignment horizontal="right" vertical="center"/>
    </xf>
    <xf numFmtId="0" fontId="15" fillId="0" borderId="0" xfId="0" applyFont="1" applyBorder="1" applyAlignment="1" applyProtection="1">
      <alignment horizontal="right" vertical="center"/>
    </xf>
    <xf numFmtId="0" fontId="4" fillId="0" borderId="0" xfId="0" applyFont="1" applyBorder="1" applyAlignment="1">
      <alignment vertical="center"/>
    </xf>
    <xf numFmtId="4" fontId="7" fillId="0" borderId="38" xfId="0" applyNumberFormat="1" applyFont="1" applyBorder="1" applyAlignment="1">
      <alignment horizontal="right" vertical="center"/>
    </xf>
    <xf numFmtId="4" fontId="7" fillId="0" borderId="36" xfId="0" applyNumberFormat="1" applyFont="1" applyBorder="1" applyAlignment="1">
      <alignment horizontal="right" vertical="center"/>
    </xf>
    <xf numFmtId="4" fontId="7" fillId="0" borderId="103" xfId="0" applyNumberFormat="1" applyFont="1" applyBorder="1" applyAlignment="1">
      <alignment horizontal="right" vertical="center"/>
    </xf>
    <xf numFmtId="0" fontId="13" fillId="0" borderId="9" xfId="0" applyNumberFormat="1" applyFont="1" applyBorder="1" applyAlignment="1">
      <alignment vertical="center" wrapText="1"/>
    </xf>
    <xf numFmtId="0" fontId="4" fillId="0" borderId="0" xfId="0" applyFont="1" applyBorder="1" applyAlignment="1">
      <alignment horizontal="right" vertical="center"/>
    </xf>
    <xf numFmtId="174" fontId="15" fillId="6" borderId="49" xfId="0" applyNumberFormat="1" applyFont="1" applyFill="1" applyBorder="1" applyAlignment="1" applyProtection="1">
      <alignment vertical="center"/>
    </xf>
    <xf numFmtId="0" fontId="39" fillId="0" borderId="7" xfId="0" applyFont="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104" xfId="0" applyFont="1" applyFill="1" applyBorder="1" applyAlignment="1" applyProtection="1">
      <alignment horizontal="left" vertical="center"/>
    </xf>
    <xf numFmtId="0" fontId="15" fillId="0" borderId="105" xfId="0" applyFont="1" applyFill="1" applyBorder="1" applyAlignment="1" applyProtection="1">
      <alignment vertical="center"/>
    </xf>
    <xf numFmtId="0" fontId="15" fillId="0" borderId="106" xfId="0" applyFont="1" applyBorder="1" applyAlignment="1" applyProtection="1">
      <alignment vertical="center"/>
    </xf>
    <xf numFmtId="0" fontId="15" fillId="0" borderId="107" xfId="0" applyFont="1" applyFill="1" applyBorder="1" applyAlignment="1" applyProtection="1">
      <alignment horizontal="left" vertical="center"/>
    </xf>
    <xf numFmtId="0" fontId="15" fillId="0" borderId="108" xfId="0" applyFont="1" applyFill="1" applyBorder="1" applyAlignment="1" applyProtection="1">
      <alignment vertical="center"/>
    </xf>
    <xf numFmtId="0" fontId="15" fillId="0" borderId="109" xfId="0" applyFont="1" applyBorder="1" applyAlignment="1" applyProtection="1">
      <alignment vertical="center"/>
    </xf>
    <xf numFmtId="49" fontId="15" fillId="3" borderId="51" xfId="0" applyNumberFormat="1" applyFont="1" applyFill="1" applyBorder="1" applyAlignment="1" applyProtection="1">
      <alignment vertical="center"/>
      <protection locked="0"/>
    </xf>
    <xf numFmtId="49" fontId="4" fillId="3" borderId="9" xfId="0" applyNumberFormat="1" applyFont="1" applyFill="1" applyBorder="1" applyAlignment="1" applyProtection="1">
      <alignment vertical="center"/>
      <protection locked="0"/>
    </xf>
    <xf numFmtId="0" fontId="7" fillId="7" borderId="110" xfId="0" applyFont="1" applyFill="1" applyBorder="1" applyAlignment="1" applyProtection="1">
      <alignment horizontal="center" vertical="center" wrapText="1"/>
    </xf>
    <xf numFmtId="176" fontId="43" fillId="0" borderId="110" xfId="0" applyNumberFormat="1" applyFont="1" applyFill="1" applyBorder="1" applyAlignment="1" applyProtection="1">
      <alignment horizontal="center" vertical="center"/>
    </xf>
    <xf numFmtId="176" fontId="7" fillId="0" borderId="110" xfId="0" applyNumberFormat="1" applyFont="1" applyFill="1" applyBorder="1" applyAlignment="1" applyProtection="1">
      <alignment horizontal="right" vertical="center"/>
    </xf>
    <xf numFmtId="0" fontId="7" fillId="7" borderId="111" xfId="0" applyFont="1" applyFill="1" applyBorder="1" applyAlignment="1" applyProtection="1">
      <alignment horizontal="center" vertical="center" wrapText="1"/>
    </xf>
    <xf numFmtId="0" fontId="7" fillId="8" borderId="112" xfId="0" applyFont="1" applyFill="1" applyBorder="1" applyAlignment="1" applyProtection="1">
      <alignment horizontal="center" vertical="center" wrapText="1"/>
    </xf>
    <xf numFmtId="172" fontId="4" fillId="0" borderId="0" xfId="15" applyNumberFormat="1" applyFont="1" applyFill="1" applyBorder="1" applyAlignment="1" applyProtection="1">
      <alignment vertical="center"/>
    </xf>
    <xf numFmtId="172" fontId="5" fillId="0" borderId="0" xfId="15" applyNumberFormat="1" applyFont="1" applyFill="1" applyBorder="1" applyAlignment="1" applyProtection="1">
      <alignment vertical="center"/>
    </xf>
    <xf numFmtId="0" fontId="51" fillId="0" borderId="0" xfId="0" applyFont="1" applyFill="1" applyBorder="1" applyAlignment="1" applyProtection="1">
      <alignment horizontal="center" vertical="center"/>
    </xf>
    <xf numFmtId="0" fontId="45" fillId="3" borderId="9" xfId="0" applyFont="1" applyFill="1" applyBorder="1" applyAlignment="1" applyProtection="1">
      <alignment horizontal="center" vertical="center"/>
      <protection locked="0"/>
    </xf>
    <xf numFmtId="0" fontId="15" fillId="0" borderId="25" xfId="0" applyFont="1" applyFill="1" applyBorder="1" applyAlignment="1" applyProtection="1">
      <alignment horizontal="left" vertical="center"/>
    </xf>
    <xf numFmtId="0" fontId="15" fillId="0" borderId="26" xfId="0" applyFont="1" applyFill="1" applyBorder="1" applyAlignment="1" applyProtection="1">
      <alignment vertical="center"/>
    </xf>
    <xf numFmtId="0" fontId="51" fillId="0" borderId="12" xfId="0" applyFont="1" applyFill="1" applyBorder="1" applyAlignment="1" applyProtection="1">
      <alignment horizontal="center" vertical="center"/>
    </xf>
    <xf numFmtId="0" fontId="31" fillId="3" borderId="10" xfId="0" applyFont="1" applyFill="1" applyBorder="1" applyAlignment="1" applyProtection="1">
      <alignment horizontal="center" vertical="center"/>
      <protection locked="0"/>
    </xf>
    <xf numFmtId="0" fontId="0" fillId="0" borderId="26" xfId="0" applyBorder="1" applyAlignment="1">
      <alignment horizontal="left" vertical="center"/>
    </xf>
    <xf numFmtId="165" fontId="7" fillId="0" borderId="71" xfId="0" applyNumberFormat="1" applyFont="1" applyBorder="1" applyAlignment="1" applyProtection="1">
      <alignment vertical="center"/>
    </xf>
    <xf numFmtId="165" fontId="4" fillId="0" borderId="7" xfId="0" applyNumberFormat="1" applyFont="1" applyFill="1" applyBorder="1" applyAlignment="1" applyProtection="1">
      <alignment vertical="center"/>
    </xf>
    <xf numFmtId="165" fontId="4" fillId="0" borderId="44" xfId="0" applyNumberFormat="1" applyFont="1" applyFill="1" applyBorder="1" applyAlignment="1" applyProtection="1">
      <alignment vertical="center"/>
    </xf>
    <xf numFmtId="165" fontId="5" fillId="0" borderId="7" xfId="0" applyNumberFormat="1" applyFont="1" applyFill="1" applyBorder="1" applyAlignment="1" applyProtection="1">
      <alignment vertical="center"/>
    </xf>
    <xf numFmtId="165" fontId="4" fillId="0" borderId="70" xfId="0" applyNumberFormat="1" applyFont="1" applyBorder="1" applyAlignment="1" applyProtection="1">
      <alignment vertical="center"/>
    </xf>
    <xf numFmtId="165" fontId="6" fillId="0" borderId="44" xfId="0" applyNumberFormat="1" applyFont="1" applyFill="1" applyBorder="1" applyAlignment="1" applyProtection="1">
      <alignment vertical="center"/>
    </xf>
    <xf numFmtId="165" fontId="36" fillId="0" borderId="111" xfId="0" applyNumberFormat="1" applyFont="1" applyFill="1" applyBorder="1" applyAlignment="1" applyProtection="1">
      <alignment vertical="center"/>
    </xf>
    <xf numFmtId="165" fontId="36" fillId="0" borderId="37" xfId="0" applyNumberFormat="1" applyFont="1" applyFill="1" applyBorder="1" applyAlignment="1" applyProtection="1">
      <alignment vertical="center"/>
    </xf>
    <xf numFmtId="165" fontId="33" fillId="0" borderId="113" xfId="0" applyNumberFormat="1" applyFont="1" applyFill="1" applyBorder="1" applyAlignment="1" applyProtection="1">
      <alignment vertical="center"/>
    </xf>
    <xf numFmtId="165" fontId="5" fillId="0" borderId="111" xfId="0" applyNumberFormat="1" applyFont="1" applyFill="1" applyBorder="1" applyAlignment="1" applyProtection="1">
      <alignment vertical="center"/>
    </xf>
    <xf numFmtId="165" fontId="36" fillId="0" borderId="44" xfId="0" applyNumberFormat="1" applyFont="1" applyFill="1" applyBorder="1" applyAlignment="1" applyProtection="1">
      <alignment vertical="center"/>
    </xf>
    <xf numFmtId="165" fontId="4" fillId="0" borderId="7" xfId="0" applyNumberFormat="1" applyFont="1" applyBorder="1" applyAlignment="1" applyProtection="1">
      <alignment vertical="center"/>
    </xf>
    <xf numFmtId="165" fontId="4" fillId="0" borderId="111" xfId="0" applyNumberFormat="1" applyFont="1" applyBorder="1" applyAlignment="1" applyProtection="1">
      <alignment vertical="center"/>
    </xf>
    <xf numFmtId="165" fontId="17" fillId="0" borderId="44" xfId="0" applyNumberFormat="1" applyFont="1" applyBorder="1" applyAlignment="1" applyProtection="1">
      <alignment vertical="center"/>
    </xf>
    <xf numFmtId="165" fontId="36" fillId="0" borderId="76" xfId="0" applyNumberFormat="1" applyFont="1" applyFill="1" applyBorder="1" applyAlignment="1" applyProtection="1">
      <alignment vertical="center"/>
    </xf>
    <xf numFmtId="165" fontId="73" fillId="0" borderId="70" xfId="0" applyNumberFormat="1" applyFont="1" applyFill="1" applyBorder="1" applyAlignment="1" applyProtection="1">
      <alignment vertical="center"/>
    </xf>
    <xf numFmtId="165" fontId="36" fillId="0" borderId="7" xfId="0" applyNumberFormat="1" applyFont="1" applyFill="1" applyBorder="1" applyAlignment="1" applyProtection="1">
      <alignment vertical="center"/>
    </xf>
    <xf numFmtId="165" fontId="5" fillId="0" borderId="40" xfId="0" applyNumberFormat="1" applyFont="1" applyFill="1" applyBorder="1" applyAlignment="1" applyProtection="1">
      <alignment vertical="center"/>
    </xf>
    <xf numFmtId="165" fontId="4" fillId="0" borderId="70" xfId="0" applyNumberFormat="1" applyFont="1" applyFill="1" applyBorder="1" applyAlignment="1" applyProtection="1">
      <alignment vertical="center"/>
    </xf>
    <xf numFmtId="165" fontId="33" fillId="0" borderId="44" xfId="0" applyNumberFormat="1" applyFont="1" applyFill="1" applyBorder="1" applyAlignment="1" applyProtection="1">
      <alignment vertical="center"/>
    </xf>
    <xf numFmtId="10" fontId="31" fillId="0" borderId="93" xfId="0" applyNumberFormat="1" applyFont="1" applyFill="1" applyBorder="1" applyAlignment="1" applyProtection="1">
      <alignment vertical="center"/>
    </xf>
    <xf numFmtId="165" fontId="34" fillId="0" borderId="113" xfId="0" applyNumberFormat="1" applyFont="1" applyFill="1" applyBorder="1" applyAlignment="1" applyProtection="1">
      <alignment vertical="center"/>
    </xf>
    <xf numFmtId="0" fontId="31" fillId="0" borderId="24" xfId="0" applyFont="1" applyFill="1" applyBorder="1" applyAlignment="1" applyProtection="1">
      <alignment horizontal="right" vertical="center"/>
    </xf>
    <xf numFmtId="0" fontId="34" fillId="3" borderId="2" xfId="0" applyFont="1" applyFill="1" applyBorder="1" applyAlignment="1" applyProtection="1">
      <alignment horizontal="center" vertical="center"/>
      <protection locked="0"/>
    </xf>
    <xf numFmtId="1" fontId="82" fillId="3" borderId="9" xfId="0" applyNumberFormat="1" applyFont="1" applyFill="1" applyBorder="1" applyAlignment="1" applyProtection="1">
      <alignment horizontal="center" vertical="center"/>
      <protection locked="0"/>
    </xf>
    <xf numFmtId="0" fontId="34" fillId="0" borderId="9" xfId="0" applyFont="1" applyBorder="1" applyAlignment="1">
      <alignment horizontal="right" vertical="center"/>
    </xf>
    <xf numFmtId="165" fontId="34" fillId="3" borderId="49" xfId="0" applyNumberFormat="1" applyFont="1" applyFill="1" applyBorder="1" applyAlignment="1" applyProtection="1">
      <alignment vertical="center"/>
      <protection locked="0"/>
    </xf>
    <xf numFmtId="10" fontId="33" fillId="0" borderId="93" xfId="0" applyNumberFormat="1" applyFont="1" applyFill="1" applyBorder="1" applyAlignment="1" applyProtection="1">
      <alignment vertical="center"/>
    </xf>
    <xf numFmtId="0" fontId="0" fillId="0" borderId="93" xfId="0" applyBorder="1"/>
    <xf numFmtId="10" fontId="34" fillId="0" borderId="93" xfId="0" applyNumberFormat="1" applyFont="1" applyFill="1" applyBorder="1" applyAlignment="1" applyProtection="1">
      <alignment vertical="center"/>
    </xf>
    <xf numFmtId="0" fontId="34" fillId="0" borderId="0" xfId="0" applyFont="1" applyFill="1"/>
    <xf numFmtId="0" fontId="89" fillId="0" borderId="0" xfId="0" applyFont="1" applyFill="1"/>
    <xf numFmtId="0" fontId="26" fillId="0" borderId="86" xfId="0" applyFont="1" applyFill="1" applyBorder="1" applyAlignment="1"/>
    <xf numFmtId="0" fontId="26" fillId="0" borderId="84" xfId="0" applyFont="1" applyFill="1" applyBorder="1" applyAlignment="1"/>
    <xf numFmtId="0" fontId="26" fillId="0" borderId="84" xfId="0" applyFont="1" applyFill="1" applyBorder="1" applyAlignment="1" applyProtection="1">
      <alignment wrapText="1"/>
    </xf>
    <xf numFmtId="0" fontId="26" fillId="0" borderId="84" xfId="0" applyFont="1" applyFill="1" applyBorder="1" applyAlignment="1" applyProtection="1"/>
    <xf numFmtId="0" fontId="26" fillId="0" borderId="84" xfId="0" applyFont="1" applyFill="1" applyBorder="1" applyAlignment="1" applyProtection="1">
      <alignment horizontal="center" wrapText="1"/>
    </xf>
    <xf numFmtId="0" fontId="26" fillId="0" borderId="89" xfId="0" applyFont="1" applyFill="1" applyBorder="1" applyAlignment="1">
      <alignment horizontal="center"/>
    </xf>
    <xf numFmtId="0" fontId="73" fillId="0" borderId="87" xfId="0" applyFont="1" applyFill="1" applyBorder="1" applyAlignment="1">
      <alignment vertical="center"/>
    </xf>
    <xf numFmtId="0" fontId="73" fillId="0" borderId="9" xfId="0" applyFont="1" applyBorder="1"/>
    <xf numFmtId="9" fontId="73" fillId="0" borderId="9" xfId="15" applyFont="1" applyFill="1" applyBorder="1" applyAlignment="1">
      <alignment horizontal="center" vertical="center" wrapText="1"/>
    </xf>
    <xf numFmtId="0" fontId="73" fillId="0" borderId="9" xfId="0" applyFont="1" applyFill="1" applyBorder="1" applyAlignment="1">
      <alignment vertical="center"/>
    </xf>
    <xf numFmtId="9" fontId="73" fillId="0" borderId="9" xfId="15" applyFont="1" applyFill="1" applyBorder="1" applyAlignment="1">
      <alignment vertical="center"/>
    </xf>
    <xf numFmtId="10" fontId="73" fillId="0" borderId="90" xfId="0" applyNumberFormat="1" applyFont="1" applyFill="1" applyBorder="1" applyAlignment="1">
      <alignment vertical="center"/>
    </xf>
    <xf numFmtId="0" fontId="73" fillId="0" borderId="88" xfId="0" applyFont="1" applyFill="1" applyBorder="1" applyAlignment="1">
      <alignment vertical="center"/>
    </xf>
    <xf numFmtId="0" fontId="73" fillId="0" borderId="85" xfId="0" applyFont="1" applyBorder="1"/>
    <xf numFmtId="9" fontId="73" fillId="0" borderId="85" xfId="15" applyFont="1" applyFill="1" applyBorder="1" applyAlignment="1">
      <alignment horizontal="center" vertical="center" wrapText="1"/>
    </xf>
    <xf numFmtId="0" fontId="73" fillId="0" borderId="85" xfId="0" applyFont="1" applyFill="1" applyBorder="1" applyAlignment="1">
      <alignment vertical="center"/>
    </xf>
    <xf numFmtId="9" fontId="73" fillId="0" borderId="85" xfId="15" applyFont="1" applyFill="1" applyBorder="1" applyAlignment="1">
      <alignment vertical="center"/>
    </xf>
    <xf numFmtId="10" fontId="73" fillId="0" borderId="91" xfId="0" applyNumberFormat="1" applyFont="1" applyFill="1" applyBorder="1" applyAlignment="1">
      <alignment vertical="center"/>
    </xf>
    <xf numFmtId="0" fontId="73" fillId="0" borderId="0" xfId="0" applyFont="1" applyFill="1" applyBorder="1" applyAlignment="1">
      <alignment vertical="center"/>
    </xf>
    <xf numFmtId="0" fontId="73" fillId="0" borderId="0" xfId="0" applyFont="1" applyBorder="1"/>
    <xf numFmtId="9" fontId="73" fillId="0" borderId="0" xfId="15" applyFont="1" applyFill="1" applyBorder="1" applyAlignment="1">
      <alignment horizontal="center" vertical="center" wrapText="1"/>
    </xf>
    <xf numFmtId="9" fontId="73" fillId="0" borderId="0" xfId="15" applyFont="1" applyFill="1" applyBorder="1" applyAlignment="1">
      <alignment vertical="center"/>
    </xf>
    <xf numFmtId="10" fontId="73" fillId="0" borderId="0" xfId="0" applyNumberFormat="1" applyFont="1" applyFill="1" applyBorder="1" applyAlignment="1">
      <alignment vertical="center"/>
    </xf>
    <xf numFmtId="0" fontId="4" fillId="0" borderId="0" xfId="0" applyFont="1" applyBorder="1" applyAlignment="1">
      <alignment wrapText="1"/>
    </xf>
    <xf numFmtId="0" fontId="4" fillId="0" borderId="0" xfId="0" applyFont="1" applyBorder="1" applyAlignment="1">
      <alignment horizontal="center" wrapText="1"/>
    </xf>
    <xf numFmtId="0" fontId="90" fillId="0" borderId="114" xfId="0" applyFont="1" applyFill="1" applyBorder="1" applyAlignment="1" applyProtection="1">
      <alignment horizontal="right" vertical="center"/>
    </xf>
    <xf numFmtId="9" fontId="34" fillId="3" borderId="9" xfId="0" applyNumberFormat="1" applyFont="1" applyFill="1" applyBorder="1" applyAlignment="1" applyProtection="1">
      <alignment horizontal="center" vertical="center"/>
      <protection locked="0"/>
    </xf>
    <xf numFmtId="0" fontId="15" fillId="0" borderId="21" xfId="0" applyFont="1" applyFill="1" applyBorder="1" applyAlignment="1" applyProtection="1">
      <alignment horizontal="right" vertical="center"/>
    </xf>
    <xf numFmtId="0" fontId="0" fillId="0" borderId="20" xfId="0" applyBorder="1" applyAlignment="1">
      <alignment horizontal="left" vertical="center"/>
    </xf>
    <xf numFmtId="176" fontId="42" fillId="0" borderId="115" xfId="0" applyNumberFormat="1" applyFont="1" applyFill="1" applyBorder="1" applyAlignment="1" applyProtection="1">
      <alignment horizontal="center" vertical="center"/>
    </xf>
    <xf numFmtId="165" fontId="21" fillId="3" borderId="64" xfId="0" applyNumberFormat="1" applyFont="1" applyFill="1" applyBorder="1" applyAlignment="1" applyProtection="1">
      <alignment vertical="center"/>
      <protection locked="0"/>
    </xf>
    <xf numFmtId="165" fontId="4" fillId="0" borderId="64" xfId="0" applyNumberFormat="1" applyFont="1" applyBorder="1" applyAlignment="1" applyProtection="1">
      <alignment vertical="center"/>
    </xf>
    <xf numFmtId="165" fontId="4" fillId="0" borderId="65" xfId="0" applyNumberFormat="1" applyFont="1" applyBorder="1" applyAlignment="1" applyProtection="1">
      <alignment vertical="center"/>
    </xf>
    <xf numFmtId="165" fontId="7" fillId="0" borderId="78" xfId="0" applyNumberFormat="1" applyFont="1" applyBorder="1" applyAlignment="1" applyProtection="1">
      <alignment vertical="center"/>
    </xf>
    <xf numFmtId="165" fontId="7" fillId="0" borderId="81" xfId="0" applyNumberFormat="1" applyFont="1" applyBorder="1" applyAlignment="1" applyProtection="1">
      <alignment vertical="center"/>
    </xf>
    <xf numFmtId="165" fontId="21" fillId="0" borderId="115" xfId="0" applyNumberFormat="1" applyFont="1" applyFill="1" applyBorder="1" applyAlignment="1" applyProtection="1">
      <alignment vertical="center"/>
    </xf>
    <xf numFmtId="165" fontId="4" fillId="0" borderId="115" xfId="0" applyNumberFormat="1" applyFont="1" applyFill="1" applyBorder="1" applyAlignment="1" applyProtection="1">
      <alignment vertical="center"/>
    </xf>
    <xf numFmtId="165" fontId="4" fillId="0" borderId="110" xfId="0" applyNumberFormat="1" applyFont="1" applyFill="1" applyBorder="1" applyAlignment="1" applyProtection="1">
      <alignment vertical="center"/>
    </xf>
    <xf numFmtId="165" fontId="21" fillId="3" borderId="116" xfId="0" applyNumberFormat="1" applyFont="1" applyFill="1" applyBorder="1" applyAlignment="1" applyProtection="1">
      <alignment vertical="center"/>
      <protection locked="0"/>
    </xf>
    <xf numFmtId="165" fontId="4" fillId="0" borderId="117" xfId="0" applyNumberFormat="1" applyFont="1" applyBorder="1" applyAlignment="1" applyProtection="1">
      <alignment vertical="center"/>
    </xf>
    <xf numFmtId="165" fontId="15" fillId="3" borderId="10" xfId="0" applyNumberFormat="1" applyFont="1" applyFill="1" applyBorder="1" applyAlignment="1" applyProtection="1">
      <alignment horizontal="right" vertical="center"/>
      <protection locked="0"/>
    </xf>
    <xf numFmtId="165" fontId="15" fillId="3" borderId="71" xfId="0" applyNumberFormat="1" applyFont="1" applyFill="1" applyBorder="1" applyAlignment="1" applyProtection="1">
      <alignment horizontal="right" vertical="center"/>
      <protection locked="0"/>
    </xf>
    <xf numFmtId="165" fontId="4" fillId="0" borderId="118" xfId="0" applyNumberFormat="1" applyFont="1" applyFill="1" applyBorder="1" applyAlignment="1" applyProtection="1">
      <alignment horizontal="right" vertical="center"/>
    </xf>
    <xf numFmtId="165" fontId="15" fillId="3" borderId="9" xfId="0" applyNumberFormat="1" applyFont="1" applyFill="1" applyBorder="1" applyAlignment="1" applyProtection="1">
      <alignment horizontal="right" vertical="center"/>
      <protection locked="0"/>
    </xf>
    <xf numFmtId="165" fontId="15" fillId="3" borderId="49" xfId="0" applyNumberFormat="1" applyFont="1" applyFill="1" applyBorder="1" applyAlignment="1" applyProtection="1">
      <alignment horizontal="right" vertical="center"/>
      <protection locked="0"/>
    </xf>
    <xf numFmtId="165" fontId="4" fillId="0" borderId="119" xfId="0" applyNumberFormat="1" applyFont="1" applyFill="1" applyBorder="1" applyAlignment="1" applyProtection="1">
      <alignment horizontal="right" vertical="center"/>
    </xf>
    <xf numFmtId="165" fontId="4" fillId="3" borderId="9" xfId="0" applyNumberFormat="1" applyFont="1" applyFill="1" applyBorder="1" applyAlignment="1" applyProtection="1">
      <alignment horizontal="right" vertical="center"/>
      <protection locked="0"/>
    </xf>
    <xf numFmtId="165" fontId="4" fillId="3" borderId="49" xfId="0" applyNumberFormat="1" applyFont="1" applyFill="1" applyBorder="1" applyAlignment="1" applyProtection="1">
      <alignment horizontal="right" vertical="center"/>
      <protection locked="0"/>
    </xf>
    <xf numFmtId="165" fontId="4" fillId="0" borderId="120" xfId="0" applyNumberFormat="1" applyFont="1" applyFill="1" applyBorder="1" applyAlignment="1" applyProtection="1">
      <alignment horizontal="right" vertical="center"/>
    </xf>
    <xf numFmtId="165" fontId="15" fillId="3" borderId="121" xfId="0" applyNumberFormat="1" applyFont="1" applyFill="1" applyBorder="1" applyAlignment="1" applyProtection="1">
      <alignment horizontal="right" vertical="center"/>
      <protection locked="0"/>
    </xf>
    <xf numFmtId="165" fontId="15" fillId="3" borderId="112" xfId="0" applyNumberFormat="1" applyFont="1" applyFill="1" applyBorder="1" applyAlignment="1" applyProtection="1">
      <alignment horizontal="right" vertical="center"/>
      <protection locked="0"/>
    </xf>
    <xf numFmtId="165" fontId="4" fillId="0" borderId="112" xfId="0" applyNumberFormat="1" applyFont="1" applyFill="1" applyBorder="1" applyAlignment="1" applyProtection="1">
      <alignment horizontal="right" vertical="center"/>
    </xf>
    <xf numFmtId="165" fontId="4" fillId="0" borderId="122" xfId="0" applyNumberFormat="1" applyFont="1" applyFill="1" applyBorder="1" applyAlignment="1" applyProtection="1">
      <alignment horizontal="right" vertical="center"/>
    </xf>
    <xf numFmtId="165" fontId="4" fillId="0" borderId="70" xfId="0" applyNumberFormat="1" applyFont="1" applyFill="1" applyBorder="1" applyAlignment="1" applyProtection="1">
      <alignment horizontal="right" vertical="center"/>
    </xf>
    <xf numFmtId="165" fontId="15" fillId="9" borderId="62" xfId="0" applyNumberFormat="1" applyFont="1" applyFill="1" applyBorder="1" applyAlignment="1" applyProtection="1">
      <alignment horizontal="right" vertical="center"/>
    </xf>
    <xf numFmtId="165" fontId="4" fillId="9" borderId="37" xfId="0" applyNumberFormat="1" applyFont="1" applyFill="1" applyBorder="1" applyAlignment="1" applyProtection="1">
      <alignment horizontal="right" vertical="center"/>
    </xf>
    <xf numFmtId="165" fontId="15" fillId="3" borderId="62" xfId="0" applyNumberFormat="1" applyFont="1" applyFill="1" applyBorder="1" applyAlignment="1" applyProtection="1">
      <alignment horizontal="right" vertical="center"/>
      <protection locked="0"/>
    </xf>
    <xf numFmtId="165" fontId="4" fillId="0" borderId="44" xfId="0" applyNumberFormat="1" applyFont="1" applyFill="1" applyBorder="1" applyAlignment="1" applyProtection="1">
      <alignment horizontal="right" vertical="center"/>
    </xf>
    <xf numFmtId="165" fontId="7" fillId="0" borderId="100" xfId="0" applyNumberFormat="1" applyFont="1" applyBorder="1" applyAlignment="1" applyProtection="1">
      <alignment vertical="center"/>
    </xf>
    <xf numFmtId="165" fontId="4" fillId="0" borderId="111" xfId="0" applyNumberFormat="1" applyFont="1" applyFill="1" applyBorder="1" applyAlignment="1" applyProtection="1">
      <alignment vertical="center"/>
    </xf>
    <xf numFmtId="165" fontId="6" fillId="0" borderId="111" xfId="0" applyNumberFormat="1" applyFont="1" applyFill="1" applyBorder="1" applyAlignment="1" applyProtection="1">
      <alignment vertical="center"/>
    </xf>
    <xf numFmtId="165" fontId="36" fillId="0" borderId="113" xfId="0" applyNumberFormat="1" applyFont="1" applyFill="1" applyBorder="1" applyAlignment="1" applyProtection="1">
      <alignment vertical="center"/>
    </xf>
    <xf numFmtId="165" fontId="31" fillId="0" borderId="113" xfId="0" applyNumberFormat="1" applyFont="1" applyFill="1" applyBorder="1" applyAlignment="1" applyProtection="1">
      <alignment vertical="center"/>
    </xf>
    <xf numFmtId="165" fontId="7" fillId="0" borderId="44" xfId="0" applyNumberFormat="1" applyFont="1" applyBorder="1" applyAlignment="1" applyProtection="1">
      <alignment vertical="center"/>
    </xf>
    <xf numFmtId="165" fontId="36" fillId="0" borderId="43" xfId="0" applyNumberFormat="1" applyFont="1" applyFill="1" applyBorder="1" applyAlignment="1" applyProtection="1">
      <alignment vertical="center"/>
    </xf>
    <xf numFmtId="165" fontId="73" fillId="0" borderId="111" xfId="0" applyNumberFormat="1" applyFont="1" applyFill="1" applyBorder="1" applyAlignment="1" applyProtection="1">
      <alignment vertical="center"/>
    </xf>
    <xf numFmtId="0" fontId="0" fillId="0" borderId="7" xfId="0" applyBorder="1"/>
    <xf numFmtId="0" fontId="15" fillId="0" borderId="70" xfId="0" applyFont="1" applyFill="1" applyBorder="1" applyAlignment="1" applyProtection="1">
      <alignment vertical="center"/>
    </xf>
    <xf numFmtId="49" fontId="15" fillId="3" borderId="49" xfId="0" applyNumberFormat="1" applyFont="1" applyFill="1" applyBorder="1" applyAlignment="1" applyProtection="1">
      <alignment vertical="center"/>
      <protection locked="0"/>
    </xf>
    <xf numFmtId="0" fontId="15" fillId="0" borderId="46" xfId="0" applyFont="1" applyBorder="1" applyAlignment="1" applyProtection="1">
      <alignment vertical="center"/>
    </xf>
    <xf numFmtId="0" fontId="31" fillId="3" borderId="123" xfId="0" applyFont="1" applyFill="1" applyBorder="1" applyAlignment="1" applyProtection="1">
      <alignment horizontal="center" vertical="center" wrapText="1"/>
      <protection locked="0"/>
    </xf>
    <xf numFmtId="0" fontId="20" fillId="0" borderId="123" xfId="0" applyFont="1" applyFill="1" applyBorder="1" applyAlignment="1" applyProtection="1">
      <alignment horizontal="center" vertical="center" wrapText="1"/>
    </xf>
    <xf numFmtId="0" fontId="7" fillId="8" borderId="115" xfId="0" applyFont="1" applyFill="1" applyBorder="1" applyAlignment="1" applyProtection="1">
      <alignment horizontal="center" vertical="center" wrapText="1"/>
    </xf>
    <xf numFmtId="0" fontId="7" fillId="8" borderId="110" xfId="0" applyFont="1" applyFill="1" applyBorder="1" applyAlignment="1" applyProtection="1">
      <alignment horizontal="center" vertical="center" wrapText="1"/>
    </xf>
    <xf numFmtId="49" fontId="15" fillId="0" borderId="44" xfId="0" applyNumberFormat="1" applyFont="1" applyBorder="1" applyAlignment="1" applyProtection="1">
      <alignment vertical="center"/>
    </xf>
    <xf numFmtId="49" fontId="38" fillId="0" borderId="44" xfId="0" applyNumberFormat="1" applyFont="1" applyBorder="1" applyAlignment="1" applyProtection="1">
      <alignment vertical="center"/>
    </xf>
    <xf numFmtId="165" fontId="15" fillId="3" borderId="124" xfId="0" applyNumberFormat="1" applyFont="1" applyFill="1" applyBorder="1" applyAlignment="1" applyProtection="1">
      <alignment horizontal="right" vertical="center"/>
      <protection locked="0"/>
    </xf>
    <xf numFmtId="165" fontId="15" fillId="3" borderId="39" xfId="0" applyNumberFormat="1" applyFont="1" applyFill="1" applyBorder="1" applyAlignment="1" applyProtection="1">
      <alignment horizontal="right" vertical="center"/>
      <protection locked="0"/>
    </xf>
    <xf numFmtId="165" fontId="4" fillId="9" borderId="62" xfId="0" applyNumberFormat="1" applyFont="1" applyFill="1" applyBorder="1" applyAlignment="1" applyProtection="1">
      <alignment horizontal="right" vertical="center"/>
    </xf>
    <xf numFmtId="165" fontId="15" fillId="9" borderId="125" xfId="0" applyNumberFormat="1" applyFont="1" applyFill="1" applyBorder="1" applyAlignment="1" applyProtection="1">
      <alignment horizontal="right" vertical="center"/>
    </xf>
    <xf numFmtId="165" fontId="4" fillId="9" borderId="125" xfId="0" applyNumberFormat="1" applyFont="1" applyFill="1" applyBorder="1" applyAlignment="1" applyProtection="1">
      <alignment horizontal="right" vertical="center"/>
    </xf>
    <xf numFmtId="165" fontId="15" fillId="3" borderId="85" xfId="0" applyNumberFormat="1" applyFont="1" applyFill="1" applyBorder="1" applyAlignment="1" applyProtection="1">
      <alignment horizontal="right" vertical="center"/>
      <protection locked="0"/>
    </xf>
    <xf numFmtId="165" fontId="4" fillId="3" borderId="85" xfId="0" applyNumberFormat="1" applyFont="1" applyFill="1" applyBorder="1" applyAlignment="1" applyProtection="1">
      <alignment horizontal="right" vertical="center"/>
      <protection locked="0"/>
    </xf>
    <xf numFmtId="165" fontId="4" fillId="3" borderId="126" xfId="0" applyNumberFormat="1" applyFont="1" applyFill="1" applyBorder="1" applyAlignment="1" applyProtection="1">
      <alignment horizontal="right" vertical="center"/>
      <protection locked="0"/>
    </xf>
    <xf numFmtId="0" fontId="4" fillId="0" borderId="0" xfId="0" applyFont="1"/>
    <xf numFmtId="0" fontId="15" fillId="0" borderId="127" xfId="0" applyFont="1" applyBorder="1" applyAlignment="1">
      <alignment horizontal="right" vertical="center"/>
    </xf>
    <xf numFmtId="0" fontId="15" fillId="0" borderId="2" xfId="0" applyFont="1" applyBorder="1" applyAlignment="1" applyProtection="1">
      <alignment horizontal="right" vertical="center"/>
    </xf>
    <xf numFmtId="0" fontId="92" fillId="0" borderId="47" xfId="0" applyFont="1" applyBorder="1" applyAlignment="1" applyProtection="1">
      <alignment vertical="center"/>
      <protection locked="0"/>
    </xf>
    <xf numFmtId="0" fontId="49" fillId="0" borderId="0" xfId="0" applyFont="1" applyBorder="1" applyAlignment="1">
      <alignment horizontal="left" vertical="center"/>
    </xf>
    <xf numFmtId="0" fontId="48" fillId="0" borderId="0" xfId="0" applyFont="1" applyBorder="1" applyAlignment="1">
      <alignment horizontal="right" vertical="center"/>
    </xf>
    <xf numFmtId="4" fontId="14" fillId="0" borderId="4" xfId="0" applyNumberFormat="1" applyFont="1" applyBorder="1" applyAlignment="1">
      <alignment horizontal="right" vertical="center"/>
    </xf>
    <xf numFmtId="0" fontId="30" fillId="2" borderId="44" xfId="0" applyFont="1" applyFill="1" applyBorder="1" applyAlignment="1" applyProtection="1">
      <alignment vertical="center"/>
    </xf>
    <xf numFmtId="0" fontId="14" fillId="0" borderId="0" xfId="0" applyFont="1" applyAlignment="1">
      <alignment horizontal="center" vertical="top" wrapText="1"/>
    </xf>
    <xf numFmtId="0" fontId="72" fillId="0" borderId="0" xfId="0" applyFont="1" applyAlignment="1">
      <alignment vertical="center" wrapText="1"/>
    </xf>
    <xf numFmtId="0" fontId="13" fillId="0" borderId="0" xfId="0" applyFont="1" applyAlignment="1">
      <alignment horizontal="center" vertical="top" wrapText="1"/>
    </xf>
    <xf numFmtId="0" fontId="13" fillId="0" borderId="0" xfId="0" applyFont="1" applyAlignment="1">
      <alignment vertical="center" wrapText="1"/>
    </xf>
    <xf numFmtId="0" fontId="94" fillId="0" borderId="0" xfId="0" applyFont="1" applyAlignment="1">
      <alignment vertical="center" wrapText="1"/>
    </xf>
    <xf numFmtId="0" fontId="95" fillId="0" borderId="0" xfId="0" applyFont="1" applyAlignment="1">
      <alignment vertical="center" wrapText="1"/>
    </xf>
    <xf numFmtId="0" fontId="73" fillId="0" borderId="0" xfId="0" applyFont="1" applyAlignment="1">
      <alignment vertical="center" wrapText="1"/>
    </xf>
    <xf numFmtId="0" fontId="14" fillId="0" borderId="0" xfId="0" applyFont="1" applyAlignment="1">
      <alignment horizontal="center" vertical="center" wrapText="1"/>
    </xf>
    <xf numFmtId="0" fontId="96" fillId="0" borderId="29" xfId="0" applyFont="1" applyBorder="1"/>
    <xf numFmtId="0" fontId="1" fillId="0" borderId="28" xfId="0" applyFont="1" applyBorder="1"/>
    <xf numFmtId="0" fontId="96" fillId="0" borderId="28" xfId="0" applyFont="1" applyBorder="1"/>
    <xf numFmtId="0" fontId="7" fillId="0" borderId="28" xfId="0" applyFont="1" applyBorder="1"/>
    <xf numFmtId="0" fontId="1" fillId="0" borderId="40" xfId="0" applyFont="1" applyBorder="1"/>
    <xf numFmtId="0" fontId="1" fillId="0" borderId="29" xfId="0" applyFont="1" applyBorder="1"/>
    <xf numFmtId="0" fontId="1" fillId="0" borderId="3" xfId="0" applyFont="1" applyBorder="1"/>
    <xf numFmtId="0" fontId="1" fillId="0" borderId="0" xfId="0" applyFont="1" applyBorder="1"/>
    <xf numFmtId="0" fontId="1" fillId="0" borderId="0" xfId="0" applyFont="1"/>
    <xf numFmtId="0" fontId="1" fillId="0" borderId="7" xfId="0" applyFont="1" applyBorder="1"/>
    <xf numFmtId="0" fontId="7" fillId="0" borderId="0" xfId="0" applyFont="1" applyAlignment="1">
      <alignment horizontal="center"/>
    </xf>
    <xf numFmtId="181" fontId="1" fillId="0" borderId="128" xfId="0" applyNumberFormat="1" applyFont="1" applyBorder="1" applyAlignment="1">
      <alignment horizontal="center"/>
    </xf>
    <xf numFmtId="0" fontId="7" fillId="0" borderId="0" xfId="0" applyFont="1" applyAlignment="1"/>
    <xf numFmtId="182" fontId="1" fillId="0" borderId="129" xfId="0" applyNumberFormat="1" applyFont="1" applyFill="1" applyBorder="1" applyAlignment="1">
      <alignment horizontal="center"/>
    </xf>
    <xf numFmtId="0" fontId="7" fillId="0" borderId="3" xfId="0" applyFont="1" applyBorder="1"/>
    <xf numFmtId="0" fontId="1" fillId="0" borderId="0" xfId="0" applyFont="1" applyAlignment="1">
      <alignment horizontal="center"/>
    </xf>
    <xf numFmtId="0" fontId="1" fillId="0" borderId="128" xfId="0" applyFont="1" applyBorder="1"/>
    <xf numFmtId="0" fontId="1" fillId="0" borderId="128" xfId="0" applyFont="1" applyBorder="1" applyAlignment="1">
      <alignment horizontal="right"/>
    </xf>
    <xf numFmtId="0" fontId="1" fillId="0" borderId="0" xfId="0" applyFont="1" applyAlignment="1">
      <alignment horizontal="right"/>
    </xf>
    <xf numFmtId="0" fontId="7" fillId="0" borderId="45" xfId="0" applyFont="1" applyBorder="1"/>
    <xf numFmtId="0" fontId="7" fillId="0" borderId="58" xfId="0" applyFont="1" applyBorder="1"/>
    <xf numFmtId="0" fontId="1" fillId="0" borderId="58" xfId="0" applyFont="1" applyBorder="1"/>
    <xf numFmtId="0" fontId="1" fillId="0" borderId="33" xfId="0" applyFont="1" applyBorder="1" applyAlignment="1"/>
    <xf numFmtId="0" fontId="7" fillId="0" borderId="52" xfId="0" applyFont="1" applyBorder="1"/>
    <xf numFmtId="0" fontId="1" fillId="0" borderId="51" xfId="0" applyFont="1" applyBorder="1" applyAlignment="1">
      <alignment horizontal="center"/>
    </xf>
    <xf numFmtId="0" fontId="1" fillId="0" borderId="33" xfId="0" applyFont="1" applyBorder="1"/>
    <xf numFmtId="0" fontId="1" fillId="0" borderId="58" xfId="0" applyFont="1" applyBorder="1" applyAlignment="1">
      <alignment horizontal="center"/>
    </xf>
    <xf numFmtId="0" fontId="1" fillId="0" borderId="48" xfId="0" applyFont="1" applyBorder="1" applyAlignment="1">
      <alignment horizontal="center"/>
    </xf>
    <xf numFmtId="0" fontId="1" fillId="0" borderId="32" xfId="0" applyFont="1" applyBorder="1" applyAlignment="1">
      <alignment horizontal="center"/>
    </xf>
    <xf numFmtId="0" fontId="1" fillId="0" borderId="130" xfId="0" applyFont="1" applyBorder="1" applyAlignment="1">
      <alignment horizontal="center"/>
    </xf>
    <xf numFmtId="0" fontId="7" fillId="7" borderId="27" xfId="0" applyFont="1" applyFill="1" applyBorder="1" applyAlignment="1">
      <alignment horizontal="centerContinuous"/>
    </xf>
    <xf numFmtId="0" fontId="1" fillId="0" borderId="33" xfId="0" applyFont="1" applyBorder="1" applyAlignment="1">
      <alignment horizontal="centerContinuous"/>
    </xf>
    <xf numFmtId="0" fontId="1" fillId="0" borderId="32" xfId="0" applyFont="1" applyBorder="1" applyAlignment="1"/>
    <xf numFmtId="0" fontId="7" fillId="0" borderId="33" xfId="0" applyFont="1" applyBorder="1" applyAlignment="1"/>
    <xf numFmtId="0" fontId="7" fillId="0" borderId="32" xfId="0" applyFont="1" applyBorder="1" applyAlignment="1">
      <alignment horizontal="centerContinuous"/>
    </xf>
    <xf numFmtId="0" fontId="7" fillId="0" borderId="33" xfId="0" applyFont="1" applyBorder="1" applyAlignment="1">
      <alignment horizontal="centerContinuous"/>
    </xf>
    <xf numFmtId="0" fontId="1" fillId="0" borderId="32" xfId="0" applyFont="1" applyBorder="1" applyAlignment="1">
      <alignment horizontal="centerContinuous"/>
    </xf>
    <xf numFmtId="0" fontId="1" fillId="0" borderId="2" xfId="0" applyFont="1" applyBorder="1"/>
    <xf numFmtId="0" fontId="1" fillId="0" borderId="61" xfId="0" applyFont="1" applyBorder="1" applyAlignment="1">
      <alignment horizontal="center"/>
    </xf>
    <xf numFmtId="0" fontId="1" fillId="0" borderId="33" xfId="0" applyFont="1" applyBorder="1" applyAlignment="1">
      <alignment horizontal="center"/>
    </xf>
    <xf numFmtId="0" fontId="1" fillId="0" borderId="0" xfId="0" applyFont="1" applyBorder="1" applyAlignment="1">
      <alignment horizontal="center"/>
    </xf>
    <xf numFmtId="0" fontId="1" fillId="0" borderId="131" xfId="0" applyFont="1" applyBorder="1" applyAlignment="1">
      <alignment horizontal="center"/>
    </xf>
    <xf numFmtId="0" fontId="7" fillId="7" borderId="25" xfId="0" applyFont="1" applyFill="1" applyBorder="1" applyAlignment="1">
      <alignment horizontal="center"/>
    </xf>
    <xf numFmtId="0" fontId="1" fillId="0" borderId="57" xfId="0" applyFont="1" applyBorder="1" applyAlignment="1"/>
    <xf numFmtId="0" fontId="1" fillId="0" borderId="26" xfId="0" applyFont="1" applyBorder="1" applyAlignment="1">
      <alignment horizontal="centerContinuous"/>
    </xf>
    <xf numFmtId="0" fontId="1" fillId="0" borderId="57" xfId="0" applyFont="1" applyBorder="1" applyAlignment="1">
      <alignment horizontal="centerContinuous"/>
    </xf>
    <xf numFmtId="0" fontId="1" fillId="0" borderId="26" xfId="0" applyFont="1" applyBorder="1" applyAlignment="1">
      <alignment horizontal="center"/>
    </xf>
    <xf numFmtId="0" fontId="1" fillId="0" borderId="57" xfId="0" applyFont="1" applyBorder="1" applyAlignment="1">
      <alignment horizontal="center"/>
    </xf>
    <xf numFmtId="0" fontId="1" fillId="0" borderId="10" xfId="0" applyFont="1" applyBorder="1" applyAlignment="1">
      <alignment horizontal="center"/>
    </xf>
    <xf numFmtId="0" fontId="1" fillId="0" borderId="71" xfId="0" applyFont="1" applyBorder="1" applyAlignment="1">
      <alignment horizontal="center"/>
    </xf>
    <xf numFmtId="0" fontId="7" fillId="0" borderId="22" xfId="0" applyFont="1" applyBorder="1" applyAlignment="1">
      <alignment horizontal="center"/>
    </xf>
    <xf numFmtId="0" fontId="1" fillId="0" borderId="132" xfId="0" quotePrefix="1" applyFont="1" applyBorder="1"/>
    <xf numFmtId="0" fontId="1" fillId="0" borderId="23" xfId="0" applyFont="1" applyBorder="1"/>
    <xf numFmtId="0" fontId="1" fillId="0" borderId="132" xfId="0" applyFont="1" applyBorder="1"/>
    <xf numFmtId="0" fontId="1" fillId="0" borderId="24" xfId="0" applyFont="1" applyBorder="1"/>
    <xf numFmtId="180" fontId="1" fillId="0" borderId="132" xfId="0" applyNumberFormat="1" applyFont="1" applyBorder="1" applyAlignment="1">
      <alignment horizontal="center"/>
    </xf>
    <xf numFmtId="180" fontId="1" fillId="0" borderId="133" xfId="0" quotePrefix="1" applyNumberFormat="1" applyFont="1" applyBorder="1" applyAlignment="1">
      <alignment horizontal="center"/>
    </xf>
    <xf numFmtId="180" fontId="1" fillId="0" borderId="23" xfId="0" applyNumberFormat="1" applyFont="1" applyBorder="1" applyAlignment="1">
      <alignment horizontal="center"/>
    </xf>
    <xf numFmtId="180" fontId="1" fillId="0" borderId="133" xfId="0" applyNumberFormat="1" applyFont="1" applyBorder="1" applyAlignment="1">
      <alignment horizontal="center"/>
    </xf>
    <xf numFmtId="0" fontId="1" fillId="0" borderId="134" xfId="0" quotePrefix="1" applyFont="1" applyBorder="1" applyAlignment="1">
      <alignment horizontal="center"/>
    </xf>
    <xf numFmtId="0" fontId="7" fillId="0" borderId="25" xfId="0" applyFont="1" applyBorder="1" applyAlignment="1">
      <alignment horizontal="center"/>
    </xf>
    <xf numFmtId="0" fontId="1" fillId="0" borderId="57" xfId="0" quotePrefix="1" applyFont="1" applyBorder="1"/>
    <xf numFmtId="0" fontId="1" fillId="0" borderId="26" xfId="0" applyFont="1" applyBorder="1"/>
    <xf numFmtId="0" fontId="1" fillId="0" borderId="12" xfId="0" quotePrefix="1" applyFont="1" applyBorder="1" applyAlignment="1">
      <alignment horizontal="center"/>
    </xf>
    <xf numFmtId="0" fontId="1" fillId="0" borderId="57" xfId="0" applyFont="1" applyBorder="1"/>
    <xf numFmtId="0" fontId="1" fillId="0" borderId="12" xfId="0" applyFont="1" applyBorder="1"/>
    <xf numFmtId="180" fontId="1" fillId="0" borderId="57" xfId="0" applyNumberFormat="1" applyFont="1" applyBorder="1" applyAlignment="1">
      <alignment horizontal="center"/>
    </xf>
    <xf numFmtId="180" fontId="1" fillId="0" borderId="57" xfId="0" quotePrefix="1" applyNumberFormat="1" applyFont="1" applyBorder="1" applyAlignment="1">
      <alignment horizontal="center"/>
    </xf>
    <xf numFmtId="180" fontId="1" fillId="0" borderId="10" xfId="0" applyNumberFormat="1" applyFont="1" applyBorder="1" applyAlignment="1">
      <alignment horizontal="center"/>
    </xf>
    <xf numFmtId="0" fontId="1" fillId="0" borderId="71" xfId="0" quotePrefix="1" applyFont="1" applyBorder="1" applyAlignment="1">
      <alignment horizontal="center"/>
    </xf>
    <xf numFmtId="0" fontId="1" fillId="0" borderId="27" xfId="0" applyFont="1" applyBorder="1"/>
    <xf numFmtId="0" fontId="1" fillId="0" borderId="0" xfId="0" quotePrefix="1" applyFont="1" applyBorder="1"/>
    <xf numFmtId="0" fontId="1" fillId="0" borderId="0" xfId="0" applyFont="1" applyBorder="1" applyAlignment="1">
      <alignment horizontal="right"/>
    </xf>
    <xf numFmtId="0" fontId="7" fillId="0" borderId="135" xfId="0" applyFont="1" applyBorder="1" applyAlignment="1">
      <alignment horizontal="center"/>
    </xf>
    <xf numFmtId="0" fontId="7" fillId="0" borderId="0" xfId="0" applyFont="1" applyBorder="1" applyAlignment="1">
      <alignment horizontal="center"/>
    </xf>
    <xf numFmtId="180" fontId="7" fillId="0" borderId="136" xfId="0" applyNumberFormat="1" applyFont="1" applyBorder="1" applyAlignment="1">
      <alignment horizontal="center"/>
    </xf>
    <xf numFmtId="0" fontId="1" fillId="0" borderId="0" xfId="0" quotePrefix="1" applyFont="1" applyBorder="1" applyAlignment="1">
      <alignment horizontal="center"/>
    </xf>
    <xf numFmtId="0" fontId="7" fillId="0" borderId="137" xfId="0" applyFont="1" applyBorder="1"/>
    <xf numFmtId="0" fontId="1" fillId="0" borderId="138" xfId="0" quotePrefix="1" applyFont="1" applyBorder="1" applyAlignment="1">
      <alignment horizontal="center"/>
    </xf>
    <xf numFmtId="0" fontId="1" fillId="0" borderId="139" xfId="0" applyFont="1" applyBorder="1" applyAlignment="1">
      <alignment horizontal="center"/>
    </xf>
    <xf numFmtId="0" fontId="7" fillId="0" borderId="84" xfId="0" applyFont="1" applyBorder="1" applyAlignment="1">
      <alignment horizontal="center"/>
    </xf>
    <xf numFmtId="0" fontId="7" fillId="0" borderId="59" xfId="0" applyFont="1" applyBorder="1" applyAlignment="1">
      <alignment horizontal="center"/>
    </xf>
    <xf numFmtId="0" fontId="1" fillId="0" borderId="8" xfId="0" applyFont="1" applyBorder="1"/>
    <xf numFmtId="0" fontId="1" fillId="0" borderId="4" xfId="0" quotePrefix="1" applyFont="1" applyBorder="1"/>
    <xf numFmtId="0" fontId="1" fillId="0" borderId="4" xfId="0" applyFont="1" applyBorder="1"/>
    <xf numFmtId="0" fontId="1" fillId="0" borderId="4" xfId="0" applyFont="1" applyBorder="1" applyAlignment="1">
      <alignment horizontal="center"/>
    </xf>
    <xf numFmtId="0" fontId="1" fillId="0" borderId="4" xfId="0" quotePrefix="1" applyFont="1" applyBorder="1" applyAlignment="1">
      <alignment horizontal="center"/>
    </xf>
    <xf numFmtId="0" fontId="7" fillId="0" borderId="140" xfId="0" applyFont="1" applyBorder="1"/>
    <xf numFmtId="0" fontId="7" fillId="0" borderId="125" xfId="0" applyFont="1" applyBorder="1" applyAlignment="1">
      <alignment horizontal="center"/>
    </xf>
    <xf numFmtId="180" fontId="7" fillId="0" borderId="44" xfId="0" quotePrefix="1" applyNumberFormat="1" applyFont="1" applyBorder="1" applyAlignment="1">
      <alignment horizontal="center"/>
    </xf>
    <xf numFmtId="0" fontId="1" fillId="0" borderId="7" xfId="0" quotePrefix="1" applyFont="1" applyBorder="1" applyAlignment="1">
      <alignment horizontal="center"/>
    </xf>
    <xf numFmtId="0" fontId="1" fillId="0" borderId="59" xfId="0" quotePrefix="1" applyFont="1" applyBorder="1" applyAlignment="1">
      <alignment horizontal="center"/>
    </xf>
    <xf numFmtId="0" fontId="1" fillId="0" borderId="45" xfId="0" applyFont="1" applyBorder="1"/>
    <xf numFmtId="0" fontId="1" fillId="0" borderId="141" xfId="0" applyFont="1" applyBorder="1"/>
    <xf numFmtId="0" fontId="7" fillId="0" borderId="142" xfId="0" applyFont="1" applyBorder="1" applyAlignment="1">
      <alignment horizontal="center"/>
    </xf>
    <xf numFmtId="0" fontId="1" fillId="0" borderId="46" xfId="0" applyFont="1" applyBorder="1"/>
    <xf numFmtId="0" fontId="7" fillId="0" borderId="25" xfId="0" applyFont="1" applyBorder="1" applyAlignment="1">
      <alignment horizontal="centerContinuous"/>
    </xf>
    <xf numFmtId="0" fontId="1" fillId="0" borderId="26" xfId="0" applyFont="1" applyBorder="1" applyAlignment="1"/>
    <xf numFmtId="0" fontId="7" fillId="0" borderId="57" xfId="0" applyFont="1" applyBorder="1" applyAlignment="1">
      <alignment horizontal="centerContinuous"/>
    </xf>
    <xf numFmtId="0" fontId="7" fillId="0" borderId="141" xfId="0" applyFont="1" applyBorder="1"/>
    <xf numFmtId="0" fontId="7" fillId="0" borderId="47" xfId="0" applyFont="1" applyBorder="1"/>
    <xf numFmtId="0" fontId="7" fillId="0" borderId="143" xfId="0" applyFont="1" applyBorder="1" applyAlignment="1">
      <alignment horizontal="center"/>
    </xf>
    <xf numFmtId="0" fontId="7" fillId="0" borderId="2" xfId="0" applyFont="1" applyBorder="1" applyAlignment="1"/>
    <xf numFmtId="0" fontId="7" fillId="0" borderId="7" xfId="0" applyFont="1" applyBorder="1" applyAlignment="1">
      <alignment horizontal="center"/>
    </xf>
    <xf numFmtId="0" fontId="7" fillId="0" borderId="57" xfId="0" applyFont="1" applyBorder="1" applyAlignment="1">
      <alignment horizontal="center"/>
    </xf>
    <xf numFmtId="0" fontId="7" fillId="0" borderId="144" xfId="0" applyFont="1" applyBorder="1" applyAlignment="1">
      <alignment horizontal="center"/>
    </xf>
    <xf numFmtId="0" fontId="7" fillId="0" borderId="10" xfId="0" applyFont="1" applyBorder="1" applyAlignment="1">
      <alignment horizontal="center"/>
    </xf>
    <xf numFmtId="0" fontId="7" fillId="0" borderId="70" xfId="0" applyFont="1" applyBorder="1" applyAlignment="1">
      <alignment horizontal="center"/>
    </xf>
    <xf numFmtId="0" fontId="1" fillId="0" borderId="145" xfId="0" quotePrefix="1" applyFont="1" applyBorder="1" applyAlignment="1">
      <alignment horizontal="center"/>
    </xf>
    <xf numFmtId="0" fontId="1" fillId="0" borderId="146" xfId="0" quotePrefix="1" applyFont="1" applyBorder="1"/>
    <xf numFmtId="0" fontId="1" fillId="0" borderId="146" xfId="0" applyFont="1" applyBorder="1" applyAlignment="1">
      <alignment horizontal="center"/>
    </xf>
    <xf numFmtId="0" fontId="1" fillId="0" borderId="147" xfId="0" quotePrefix="1" applyFont="1" applyBorder="1" applyAlignment="1">
      <alignment horizontal="center"/>
    </xf>
    <xf numFmtId="0" fontId="1" fillId="0" borderId="148" xfId="0" applyFont="1" applyBorder="1"/>
    <xf numFmtId="0" fontId="1" fillId="0" borderId="147" xfId="0" applyFont="1" applyBorder="1"/>
    <xf numFmtId="0" fontId="1" fillId="0" borderId="146" xfId="0" quotePrefix="1" applyFont="1" applyBorder="1" applyAlignment="1">
      <alignment horizontal="center"/>
    </xf>
    <xf numFmtId="2" fontId="1" fillId="0" borderId="149" xfId="0" applyNumberFormat="1" applyFont="1" applyBorder="1" applyAlignment="1">
      <alignment horizontal="center"/>
    </xf>
    <xf numFmtId="0" fontId="1" fillId="0" borderId="128" xfId="0" applyFont="1" applyBorder="1" applyAlignment="1">
      <alignment horizontal="center"/>
    </xf>
    <xf numFmtId="180" fontId="1" fillId="0" borderId="150" xfId="0" quotePrefix="1" applyNumberFormat="1" applyFont="1" applyBorder="1" applyAlignment="1">
      <alignment horizontal="center"/>
    </xf>
    <xf numFmtId="0" fontId="1" fillId="0" borderId="25" xfId="0" quotePrefix="1" applyFont="1" applyBorder="1" applyAlignment="1">
      <alignment horizontal="center"/>
    </xf>
    <xf numFmtId="0" fontId="1" fillId="0" borderId="57" xfId="0" quotePrefix="1" applyFont="1" applyBorder="1" applyAlignment="1">
      <alignment horizontal="center"/>
    </xf>
    <xf numFmtId="0" fontId="1" fillId="0" borderId="12" xfId="0" applyFont="1" applyBorder="1" applyAlignment="1">
      <alignment horizontal="right"/>
    </xf>
    <xf numFmtId="0" fontId="1" fillId="0" borderId="57" xfId="0" quotePrefix="1" applyFont="1" applyBorder="1" applyAlignment="1"/>
    <xf numFmtId="2" fontId="1" fillId="0" borderId="151" xfId="0" applyNumberFormat="1" applyFont="1" applyBorder="1" applyAlignment="1">
      <alignment horizontal="center"/>
    </xf>
    <xf numFmtId="180" fontId="1" fillId="0" borderId="71" xfId="0" applyNumberFormat="1" applyFont="1" applyBorder="1" applyAlignment="1">
      <alignment horizontal="center"/>
    </xf>
    <xf numFmtId="0" fontId="1" fillId="7" borderId="34" xfId="0" applyFont="1" applyFill="1" applyBorder="1"/>
    <xf numFmtId="0" fontId="1" fillId="7" borderId="1" xfId="0" applyFont="1" applyFill="1" applyBorder="1"/>
    <xf numFmtId="0" fontId="7" fillId="7" borderId="1" xfId="0" applyFont="1" applyFill="1" applyBorder="1"/>
    <xf numFmtId="0" fontId="7" fillId="0" borderId="152" xfId="0" applyFont="1" applyBorder="1" applyAlignment="1">
      <alignment horizontal="center"/>
    </xf>
    <xf numFmtId="2" fontId="7" fillId="0" borderId="153" xfId="0" applyNumberFormat="1" applyFont="1" applyBorder="1" applyAlignment="1">
      <alignment horizontal="center"/>
    </xf>
    <xf numFmtId="0" fontId="7" fillId="0" borderId="154" xfId="0" applyFont="1" applyBorder="1" applyAlignment="1">
      <alignment horizontal="center"/>
    </xf>
    <xf numFmtId="180" fontId="7" fillId="0" borderId="73" xfId="0" applyNumberFormat="1" applyFont="1" applyBorder="1" applyAlignment="1">
      <alignment horizontal="center"/>
    </xf>
    <xf numFmtId="0" fontId="1" fillId="0" borderId="48" xfId="0" applyFont="1" applyBorder="1"/>
    <xf numFmtId="0" fontId="7" fillId="0" borderId="58" xfId="0" applyFont="1" applyFill="1" applyBorder="1"/>
    <xf numFmtId="0" fontId="1" fillId="0" borderId="59" xfId="0" applyFont="1" applyBorder="1"/>
    <xf numFmtId="0" fontId="1" fillId="0" borderId="12" xfId="0" applyFont="1" applyBorder="1" applyAlignment="1">
      <alignment horizontal="centerContinuous"/>
    </xf>
    <xf numFmtId="0" fontId="7" fillId="0" borderId="2" xfId="0" applyFont="1" applyBorder="1"/>
    <xf numFmtId="0" fontId="1" fillId="0" borderId="6" xfId="0" applyFont="1" applyBorder="1"/>
    <xf numFmtId="0" fontId="1" fillId="0" borderId="59" xfId="0" applyFont="1" applyBorder="1" applyAlignment="1"/>
    <xf numFmtId="0" fontId="7" fillId="0" borderId="57" xfId="0" applyFont="1" applyFill="1" applyBorder="1" applyAlignment="1"/>
    <xf numFmtId="0" fontId="1" fillId="0" borderId="12" xfId="0" applyFont="1" applyFill="1" applyBorder="1"/>
    <xf numFmtId="0" fontId="7" fillId="0" borderId="26" xfId="0" applyFont="1" applyBorder="1" applyAlignment="1">
      <alignment horizontal="centerContinuous"/>
    </xf>
    <xf numFmtId="0" fontId="7" fillId="0" borderId="57" xfId="0" applyFont="1" applyBorder="1"/>
    <xf numFmtId="0" fontId="7" fillId="0" borderId="26" xfId="0" applyFont="1" applyBorder="1"/>
    <xf numFmtId="0" fontId="7" fillId="0" borderId="26" xfId="0" applyFont="1" applyBorder="1" applyAlignment="1">
      <alignment horizontal="center"/>
    </xf>
    <xf numFmtId="0" fontId="1" fillId="0" borderId="70" xfId="0" applyFont="1" applyBorder="1" applyAlignment="1"/>
    <xf numFmtId="1" fontId="1" fillId="0" borderId="22" xfId="0" applyNumberFormat="1" applyFont="1" applyFill="1" applyBorder="1" applyAlignment="1">
      <alignment horizontal="center"/>
    </xf>
    <xf numFmtId="0" fontId="1" fillId="7" borderId="132" xfId="0" applyFont="1" applyFill="1" applyBorder="1" applyAlignment="1">
      <alignment horizontal="centerContinuous"/>
    </xf>
    <xf numFmtId="0" fontId="1" fillId="7" borderId="24" xfId="0" applyFont="1" applyFill="1" applyBorder="1" applyAlignment="1">
      <alignment horizontal="centerContinuous"/>
    </xf>
    <xf numFmtId="173" fontId="1" fillId="0" borderId="132" xfId="0" applyNumberFormat="1" applyFont="1" applyBorder="1"/>
    <xf numFmtId="0" fontId="1" fillId="0" borderId="23" xfId="0" quotePrefix="1" applyFont="1" applyBorder="1"/>
    <xf numFmtId="4" fontId="1" fillId="0" borderId="132" xfId="0" applyNumberFormat="1" applyFont="1" applyBorder="1"/>
    <xf numFmtId="0" fontId="7" fillId="0" borderId="51" xfId="0" applyFont="1" applyBorder="1" applyAlignment="1">
      <alignment horizontal="center"/>
    </xf>
    <xf numFmtId="0" fontId="7" fillId="0" borderId="131" xfId="0" applyFont="1" applyBorder="1" applyAlignment="1">
      <alignment horizontal="center"/>
    </xf>
    <xf numFmtId="0" fontId="1" fillId="0" borderId="155" xfId="0" applyFont="1" applyBorder="1" applyAlignment="1">
      <alignment horizontal="center"/>
    </xf>
    <xf numFmtId="0" fontId="1" fillId="0" borderId="146" xfId="0" applyFont="1" applyFill="1" applyBorder="1" applyAlignment="1"/>
    <xf numFmtId="0" fontId="1" fillId="0" borderId="147" xfId="0" applyFont="1" applyFill="1" applyBorder="1" applyAlignment="1">
      <alignment horizontal="center"/>
    </xf>
    <xf numFmtId="173" fontId="1" fillId="0" borderId="128" xfId="0" applyNumberFormat="1" applyFont="1" applyBorder="1"/>
    <xf numFmtId="0" fontId="1" fillId="0" borderId="128" xfId="0" quotePrefix="1" applyFont="1" applyBorder="1"/>
    <xf numFmtId="4" fontId="1" fillId="0" borderId="146" xfId="0" applyNumberFormat="1" applyFont="1" applyBorder="1"/>
    <xf numFmtId="0" fontId="7" fillId="0" borderId="71" xfId="0" applyFont="1" applyBorder="1" applyAlignment="1">
      <alignment horizontal="center"/>
    </xf>
    <xf numFmtId="0" fontId="1" fillId="7" borderId="19" xfId="0" applyFont="1" applyFill="1" applyBorder="1"/>
    <xf numFmtId="180" fontId="1" fillId="0" borderId="156" xfId="0" applyNumberFormat="1" applyFont="1" applyBorder="1"/>
    <xf numFmtId="0" fontId="1" fillId="0" borderId="21" xfId="0" applyFont="1" applyBorder="1"/>
    <xf numFmtId="173" fontId="1" fillId="0" borderId="20" xfId="0" applyNumberFormat="1" applyFont="1" applyBorder="1"/>
    <xf numFmtId="0" fontId="1" fillId="0" borderId="20" xfId="0" quotePrefix="1" applyFont="1" applyBorder="1"/>
    <xf numFmtId="4" fontId="1" fillId="0" borderId="156" xfId="0" applyNumberFormat="1" applyFont="1" applyBorder="1"/>
    <xf numFmtId="180" fontId="7" fillId="0" borderId="33" xfId="0" applyNumberFormat="1" applyFont="1" applyBorder="1"/>
    <xf numFmtId="1" fontId="1" fillId="0" borderId="51" xfId="0" applyNumberFormat="1" applyFont="1" applyBorder="1"/>
    <xf numFmtId="180" fontId="1" fillId="0" borderId="33" xfId="0" applyNumberFormat="1" applyFont="1" applyBorder="1"/>
    <xf numFmtId="180" fontId="1" fillId="0" borderId="51" xfId="0" applyNumberFormat="1" applyFont="1" applyBorder="1"/>
    <xf numFmtId="4" fontId="1" fillId="0" borderId="33" xfId="0" applyNumberFormat="1" applyFont="1" applyBorder="1"/>
    <xf numFmtId="173" fontId="1" fillId="0" borderId="130" xfId="0" applyNumberFormat="1" applyFont="1" applyBorder="1" applyAlignment="1"/>
    <xf numFmtId="0" fontId="1" fillId="0" borderId="25" xfId="0" applyFont="1" applyFill="1" applyBorder="1"/>
    <xf numFmtId="180" fontId="1" fillId="0" borderId="57" xfId="0" applyNumberFormat="1" applyFont="1" applyBorder="1" applyAlignment="1">
      <alignment horizontal="right"/>
    </xf>
    <xf numFmtId="173" fontId="1" fillId="0" borderId="57" xfId="0" applyNumberFormat="1" applyFont="1" applyBorder="1"/>
    <xf numFmtId="0" fontId="1" fillId="0" borderId="26" xfId="0" quotePrefix="1" applyFont="1" applyBorder="1"/>
    <xf numFmtId="4" fontId="1" fillId="0" borderId="57" xfId="0" applyNumberFormat="1" applyFont="1" applyBorder="1"/>
    <xf numFmtId="1" fontId="1" fillId="0" borderId="10" xfId="0" applyNumberFormat="1" applyFont="1" applyBorder="1" applyAlignment="1">
      <alignment horizontal="center"/>
    </xf>
    <xf numFmtId="4" fontId="1" fillId="0" borderId="57" xfId="0" applyNumberFormat="1" applyFont="1" applyBorder="1" applyAlignment="1">
      <alignment horizontal="center"/>
    </xf>
    <xf numFmtId="4" fontId="1" fillId="0" borderId="71" xfId="0" applyNumberFormat="1" applyFont="1" applyBorder="1" applyAlignment="1">
      <alignment horizontal="center"/>
    </xf>
    <xf numFmtId="0" fontId="1" fillId="7" borderId="8" xfId="0" applyFont="1" applyFill="1" applyBorder="1"/>
    <xf numFmtId="0" fontId="1" fillId="7" borderId="4" xfId="0" applyFont="1" applyFill="1" applyBorder="1"/>
    <xf numFmtId="0" fontId="7" fillId="0" borderId="35" xfId="0" applyFont="1" applyBorder="1"/>
    <xf numFmtId="0" fontId="1" fillId="0" borderId="1" xfId="0" applyFont="1" applyBorder="1"/>
    <xf numFmtId="4" fontId="7" fillId="0" borderId="35" xfId="0" applyNumberFormat="1" applyFont="1" applyBorder="1"/>
    <xf numFmtId="0" fontId="1" fillId="0" borderId="99" xfId="0" applyFont="1" applyBorder="1"/>
    <xf numFmtId="0" fontId="1" fillId="7" borderId="35" xfId="0" applyFont="1" applyFill="1" applyBorder="1"/>
    <xf numFmtId="4" fontId="7" fillId="0" borderId="100" xfId="0" applyNumberFormat="1" applyFont="1" applyBorder="1" applyAlignment="1">
      <alignment horizontal="center"/>
    </xf>
    <xf numFmtId="173" fontId="1" fillId="0" borderId="0" xfId="0" applyNumberFormat="1" applyFont="1" applyBorder="1"/>
    <xf numFmtId="0" fontId="1" fillId="0" borderId="0" xfId="0" applyFont="1" applyFill="1" applyBorder="1"/>
    <xf numFmtId="0" fontId="7" fillId="0" borderId="27" xfId="0" applyFont="1" applyBorder="1" applyAlignment="1">
      <alignment horizontal="center"/>
    </xf>
    <xf numFmtId="0" fontId="7" fillId="0" borderId="33" xfId="0" applyFont="1" applyBorder="1"/>
    <xf numFmtId="0" fontId="1" fillId="0" borderId="32" xfId="0" applyFont="1" applyBorder="1"/>
    <xf numFmtId="0" fontId="1" fillId="0" borderId="52" xfId="0" applyFont="1" applyBorder="1"/>
    <xf numFmtId="0" fontId="7" fillId="0" borderId="33" xfId="0" applyFont="1" applyBorder="1" applyAlignment="1">
      <alignment horizontal="center"/>
    </xf>
    <xf numFmtId="0" fontId="7" fillId="0" borderId="2" xfId="0" applyFont="1" applyBorder="1" applyAlignment="1">
      <alignment horizontal="centerContinuous"/>
    </xf>
    <xf numFmtId="0" fontId="7" fillId="0" borderId="130" xfId="0" applyFont="1" applyBorder="1" applyAlignment="1">
      <alignment horizontal="center"/>
    </xf>
    <xf numFmtId="0" fontId="7" fillId="0" borderId="57" xfId="0" applyFont="1" applyBorder="1" applyAlignment="1"/>
    <xf numFmtId="0" fontId="1" fillId="0" borderId="50" xfId="0" applyFont="1" applyBorder="1"/>
    <xf numFmtId="1" fontId="1" fillId="0" borderId="33" xfId="0" applyNumberFormat="1" applyFont="1" applyBorder="1"/>
    <xf numFmtId="0" fontId="7" fillId="0" borderId="51" xfId="0" applyFont="1" applyBorder="1" applyAlignment="1"/>
    <xf numFmtId="0" fontId="1" fillId="0" borderId="51" xfId="0" applyFont="1" applyBorder="1"/>
    <xf numFmtId="4" fontId="1" fillId="0" borderId="130" xfId="0" applyNumberFormat="1" applyFont="1" applyBorder="1"/>
    <xf numFmtId="0" fontId="1" fillId="0" borderId="155" xfId="0" applyFont="1" applyBorder="1"/>
    <xf numFmtId="0" fontId="1" fillId="0" borderId="146" xfId="0" applyFont="1" applyBorder="1"/>
    <xf numFmtId="1" fontId="1" fillId="0" borderId="146" xfId="0" applyNumberFormat="1" applyFont="1" applyBorder="1"/>
    <xf numFmtId="0" fontId="1" fillId="0" borderId="157" xfId="0" applyFont="1" applyBorder="1" applyAlignment="1">
      <alignment horizontal="right"/>
    </xf>
    <xf numFmtId="9" fontId="1" fillId="0" borderId="157" xfId="0" applyNumberFormat="1" applyFont="1" applyBorder="1" applyAlignment="1">
      <alignment horizontal="center"/>
    </xf>
    <xf numFmtId="173" fontId="1" fillId="0" borderId="146" xfId="0" applyNumberFormat="1" applyFont="1" applyBorder="1"/>
    <xf numFmtId="4" fontId="1" fillId="0" borderId="150" xfId="0" applyNumberFormat="1" applyFont="1" applyBorder="1" applyAlignment="1"/>
    <xf numFmtId="0" fontId="1" fillId="0" borderId="25" xfId="0" applyFont="1" applyBorder="1"/>
    <xf numFmtId="1" fontId="1" fillId="0" borderId="57" xfId="0" applyNumberFormat="1" applyFont="1" applyBorder="1"/>
    <xf numFmtId="0" fontId="1" fillId="0" borderId="61" xfId="0" applyFont="1" applyBorder="1" applyAlignment="1">
      <alignment horizontal="right"/>
    </xf>
    <xf numFmtId="0" fontId="1" fillId="0" borderId="61" xfId="0" applyFont="1" applyBorder="1"/>
    <xf numFmtId="2" fontId="1" fillId="0" borderId="2" xfId="0" applyNumberFormat="1" applyFont="1" applyBorder="1"/>
    <xf numFmtId="4" fontId="1" fillId="0" borderId="131" xfId="0" applyNumberFormat="1" applyFont="1" applyBorder="1" applyAlignment="1"/>
    <xf numFmtId="180" fontId="1" fillId="7" borderId="4" xfId="0" applyNumberFormat="1" applyFont="1" applyFill="1" applyBorder="1"/>
    <xf numFmtId="0" fontId="1" fillId="7" borderId="4" xfId="0" applyFont="1" applyFill="1" applyBorder="1" applyAlignment="1">
      <alignment horizontal="center"/>
    </xf>
    <xf numFmtId="4" fontId="7" fillId="0" borderId="100" xfId="0" applyNumberFormat="1" applyFont="1" applyBorder="1" applyAlignment="1"/>
    <xf numFmtId="174" fontId="7" fillId="0" borderId="8" xfId="0" applyNumberFormat="1" applyFont="1" applyBorder="1"/>
    <xf numFmtId="174" fontId="96" fillId="0" borderId="4" xfId="0" applyNumberFormat="1" applyFont="1" applyBorder="1"/>
    <xf numFmtId="174" fontId="1" fillId="0" borderId="4" xfId="0" applyNumberFormat="1" applyFont="1" applyBorder="1"/>
    <xf numFmtId="174" fontId="7" fillId="0" borderId="74" xfId="0" applyNumberFormat="1" applyFont="1" applyBorder="1" applyAlignment="1">
      <alignment horizontal="centerContinuous"/>
    </xf>
    <xf numFmtId="174" fontId="7" fillId="0" borderId="75" xfId="0" applyNumberFormat="1" applyFont="1" applyBorder="1" applyAlignment="1">
      <alignment horizontal="centerContinuous"/>
    </xf>
    <xf numFmtId="174" fontId="1" fillId="0" borderId="75" xfId="0" applyNumberFormat="1" applyFont="1" applyBorder="1"/>
    <xf numFmtId="174" fontId="7" fillId="0" borderId="75" xfId="0" applyNumberFormat="1" applyFont="1" applyBorder="1"/>
    <xf numFmtId="174" fontId="1" fillId="0" borderId="158" xfId="0" applyNumberFormat="1" applyFont="1" applyBorder="1"/>
    <xf numFmtId="0" fontId="1" fillId="0" borderId="83" xfId="0" applyFont="1" applyBorder="1"/>
    <xf numFmtId="174" fontId="7" fillId="0" borderId="110" xfId="0" applyNumberFormat="1" applyFont="1" applyBorder="1" applyAlignment="1">
      <alignment horizontal="center"/>
    </xf>
    <xf numFmtId="174" fontId="1" fillId="0" borderId="25" xfId="0" applyNumberFormat="1" applyFont="1" applyBorder="1"/>
    <xf numFmtId="174" fontId="1" fillId="0" borderId="26" xfId="0" applyNumberFormat="1" applyFont="1" applyBorder="1"/>
    <xf numFmtId="174" fontId="1" fillId="0" borderId="57" xfId="0" applyNumberFormat="1" applyFont="1" applyBorder="1"/>
    <xf numFmtId="174" fontId="1" fillId="0" borderId="12" xfId="0" applyNumberFormat="1" applyFont="1" applyBorder="1"/>
    <xf numFmtId="174" fontId="1" fillId="0" borderId="159" xfId="0" applyNumberFormat="1" applyFont="1" applyBorder="1"/>
    <xf numFmtId="174" fontId="1" fillId="0" borderId="160" xfId="0" applyNumberFormat="1" applyFont="1" applyBorder="1"/>
    <xf numFmtId="174" fontId="1" fillId="0" borderId="161" xfId="0" applyNumberFormat="1" applyFont="1" applyBorder="1"/>
    <xf numFmtId="0" fontId="1" fillId="0" borderId="160" xfId="0" applyFont="1" applyBorder="1"/>
    <xf numFmtId="0" fontId="1" fillId="0" borderId="161" xfId="0" applyFont="1" applyBorder="1"/>
    <xf numFmtId="174" fontId="1" fillId="0" borderId="71" xfId="0" applyNumberFormat="1" applyFont="1" applyBorder="1"/>
    <xf numFmtId="174" fontId="1" fillId="0" borderId="8" xfId="0" quotePrefix="1" applyNumberFormat="1" applyFont="1" applyBorder="1"/>
    <xf numFmtId="174" fontId="1" fillId="0" borderId="4" xfId="0" quotePrefix="1" applyNumberFormat="1" applyFont="1" applyBorder="1"/>
    <xf numFmtId="174" fontId="1" fillId="0" borderId="162" xfId="0" applyNumberFormat="1" applyFont="1" applyBorder="1"/>
    <xf numFmtId="174" fontId="1" fillId="0" borderId="5" xfId="0" applyNumberFormat="1" applyFont="1" applyBorder="1"/>
    <xf numFmtId="174" fontId="1" fillId="0" borderId="35" xfId="0" applyNumberFormat="1" applyFont="1" applyBorder="1"/>
    <xf numFmtId="173" fontId="1" fillId="0" borderId="62" xfId="0" applyNumberFormat="1" applyFont="1" applyBorder="1" applyAlignment="1">
      <alignment horizontal="center"/>
    </xf>
    <xf numFmtId="0" fontId="7" fillId="0" borderId="25" xfId="0" applyFont="1" applyBorder="1"/>
    <xf numFmtId="0" fontId="1" fillId="0" borderId="70" xfId="0" applyFont="1" applyBorder="1"/>
    <xf numFmtId="0" fontId="7" fillId="0" borderId="9" xfId="0" applyFont="1" applyBorder="1" applyAlignment="1">
      <alignment horizontal="center"/>
    </xf>
    <xf numFmtId="0" fontId="1" fillId="0" borderId="0" xfId="0" applyFont="1" applyAlignment="1"/>
    <xf numFmtId="0" fontId="1" fillId="0" borderId="131" xfId="0" applyFont="1" applyBorder="1"/>
    <xf numFmtId="15" fontId="1" fillId="0" borderId="25" xfId="0" applyNumberFormat="1" applyFont="1" applyBorder="1" applyAlignment="1">
      <alignment horizontal="centerContinuous"/>
    </xf>
    <xf numFmtId="173" fontId="7" fillId="0" borderId="71" xfId="0" applyNumberFormat="1" applyFont="1" applyBorder="1" applyAlignment="1">
      <alignment horizontal="center"/>
    </xf>
    <xf numFmtId="0" fontId="7" fillId="0" borderId="45" xfId="0" applyFont="1" applyBorder="1" applyAlignment="1">
      <alignment horizontal="centerContinuous"/>
    </xf>
    <xf numFmtId="0" fontId="1" fillId="0" borderId="58" xfId="0" applyFont="1" applyBorder="1" applyAlignment="1">
      <alignment horizontal="centerContinuous"/>
    </xf>
    <xf numFmtId="0" fontId="97" fillId="0" borderId="32" xfId="0" applyFont="1" applyBorder="1" applyAlignment="1">
      <alignment horizontal="centerContinuous"/>
    </xf>
    <xf numFmtId="0" fontId="97" fillId="0" borderId="26" xfId="0" applyFont="1" applyBorder="1"/>
    <xf numFmtId="0" fontId="1" fillId="0" borderId="146" xfId="0" applyFont="1" applyBorder="1" applyAlignment="1">
      <alignment horizontal="centerContinuous"/>
    </xf>
    <xf numFmtId="0" fontId="1" fillId="0" borderId="128" xfId="0" applyFont="1" applyBorder="1" applyAlignment="1">
      <alignment horizontal="centerContinuous"/>
    </xf>
    <xf numFmtId="0" fontId="7" fillId="0" borderId="133" xfId="0" applyFont="1" applyBorder="1" applyAlignment="1">
      <alignment horizontal="center"/>
    </xf>
    <xf numFmtId="173" fontId="7" fillId="0" borderId="150" xfId="0" applyNumberFormat="1" applyFont="1" applyBorder="1" applyAlignment="1">
      <alignment horizontal="center"/>
    </xf>
    <xf numFmtId="0" fontId="1" fillId="0" borderId="25" xfId="0" applyFont="1" applyBorder="1" applyAlignment="1">
      <alignment horizontal="center"/>
    </xf>
    <xf numFmtId="0" fontId="96" fillId="0" borderId="57" xfId="0" applyFont="1" applyBorder="1" applyAlignment="1"/>
    <xf numFmtId="0" fontId="7" fillId="0" borderId="26" xfId="0" applyFont="1" applyBorder="1" applyAlignment="1"/>
    <xf numFmtId="173" fontId="1" fillId="0" borderId="71" xfId="0" applyNumberFormat="1" applyFont="1" applyBorder="1" applyAlignment="1">
      <alignment horizontal="center"/>
    </xf>
    <xf numFmtId="0" fontId="1" fillId="7" borderId="3" xfId="0" applyFont="1" applyFill="1" applyBorder="1"/>
    <xf numFmtId="0" fontId="1" fillId="7" borderId="0" xfId="0" applyFont="1" applyFill="1" applyBorder="1"/>
    <xf numFmtId="0" fontId="1" fillId="7" borderId="0" xfId="0" applyFont="1" applyFill="1"/>
    <xf numFmtId="0" fontId="7" fillId="0" borderId="47" xfId="0" applyFont="1" applyBorder="1" applyAlignment="1"/>
    <xf numFmtId="173" fontId="7" fillId="0" borderId="49" xfId="0" applyNumberFormat="1" applyFont="1" applyBorder="1" applyAlignment="1">
      <alignment horizontal="center"/>
    </xf>
    <xf numFmtId="0" fontId="7" fillId="7" borderId="4" xfId="0" applyFont="1" applyFill="1" applyBorder="1"/>
    <xf numFmtId="0" fontId="7" fillId="0" borderId="162" xfId="0" applyFont="1" applyBorder="1"/>
    <xf numFmtId="4" fontId="7" fillId="0" borderId="62" xfId="0" applyNumberFormat="1" applyFont="1" applyBorder="1" applyAlignment="1">
      <alignment horizontal="center"/>
    </xf>
    <xf numFmtId="0" fontId="98" fillId="0" borderId="0" xfId="0" applyFont="1" applyAlignment="1">
      <alignment horizontal="left" vertical="center" indent="1"/>
    </xf>
    <xf numFmtId="0" fontId="100" fillId="0" borderId="0" xfId="0" applyFont="1" applyAlignment="1">
      <alignment horizontal="left" vertical="center" indent="1"/>
    </xf>
    <xf numFmtId="0" fontId="101" fillId="0" borderId="0" xfId="0" applyFont="1" applyAlignment="1">
      <alignment horizontal="justify" vertical="center"/>
    </xf>
    <xf numFmtId="0" fontId="93" fillId="0" borderId="0" xfId="0" applyFont="1"/>
    <xf numFmtId="0" fontId="13" fillId="0" borderId="29" xfId="0" applyFont="1" applyBorder="1"/>
    <xf numFmtId="0" fontId="13" fillId="0" borderId="3" xfId="0" applyFont="1" applyBorder="1"/>
    <xf numFmtId="0" fontId="14" fillId="0" borderId="0" xfId="0" applyFont="1" applyBorder="1"/>
    <xf numFmtId="0" fontId="1" fillId="0" borderId="7" xfId="0" applyFont="1" applyFill="1" applyBorder="1"/>
    <xf numFmtId="0" fontId="7" fillId="0" borderId="0" xfId="0" applyFont="1" applyBorder="1" applyAlignment="1">
      <alignment horizontal="right"/>
    </xf>
    <xf numFmtId="184" fontId="1" fillId="0" borderId="129" xfId="0" quotePrefix="1" applyNumberFormat="1" applyFont="1" applyBorder="1" applyAlignment="1">
      <alignment horizontal="center"/>
    </xf>
    <xf numFmtId="0" fontId="1" fillId="0" borderId="163" xfId="0" applyFont="1" applyBorder="1"/>
    <xf numFmtId="0" fontId="1" fillId="0" borderId="128" xfId="0" applyFont="1" applyBorder="1" applyAlignment="1">
      <alignment vertical="center"/>
    </xf>
    <xf numFmtId="0" fontId="1" fillId="0" borderId="20" xfId="0" applyFont="1" applyBorder="1"/>
    <xf numFmtId="0" fontId="1" fillId="0" borderId="164" xfId="0" applyFont="1" applyBorder="1"/>
    <xf numFmtId="0" fontId="7" fillId="0" borderId="20" xfId="0" applyFont="1" applyBorder="1"/>
    <xf numFmtId="0" fontId="1" fillId="0" borderId="165" xfId="0" applyFont="1" applyBorder="1"/>
    <xf numFmtId="0" fontId="13" fillId="0" borderId="0" xfId="0" applyFont="1"/>
    <xf numFmtId="49" fontId="1" fillId="0" borderId="0" xfId="0" applyNumberFormat="1" applyFont="1" applyBorder="1"/>
    <xf numFmtId="0" fontId="7" fillId="0" borderId="128" xfId="0" applyFont="1" applyFill="1" applyBorder="1"/>
    <xf numFmtId="0" fontId="1" fillId="0" borderId="128" xfId="0" applyFont="1" applyFill="1" applyBorder="1"/>
    <xf numFmtId="0" fontId="1" fillId="0" borderId="129" xfId="0" applyFont="1" applyBorder="1"/>
    <xf numFmtId="49" fontId="1" fillId="0" borderId="7" xfId="0" applyNumberFormat="1" applyFont="1" applyBorder="1" applyAlignment="1">
      <alignment horizontal="center"/>
    </xf>
    <xf numFmtId="49" fontId="1" fillId="0" borderId="0" xfId="0" applyNumberFormat="1" applyFont="1"/>
    <xf numFmtId="49" fontId="1" fillId="0" borderId="128" xfId="0" applyNumberFormat="1" applyFont="1" applyBorder="1" applyAlignment="1"/>
    <xf numFmtId="0" fontId="14" fillId="0" borderId="3" xfId="0" quotePrefix="1" applyFont="1" applyBorder="1" applyAlignment="1">
      <alignment horizontal="center"/>
    </xf>
    <xf numFmtId="0" fontId="1" fillId="0" borderId="130" xfId="0" applyFont="1" applyBorder="1"/>
    <xf numFmtId="173" fontId="1" fillId="0" borderId="150" xfId="0" applyNumberFormat="1" applyFont="1" applyBorder="1"/>
    <xf numFmtId="165" fontId="1" fillId="0" borderId="131" xfId="0" applyNumberFormat="1" applyFont="1" applyBorder="1"/>
    <xf numFmtId="0" fontId="7" fillId="0" borderId="60" xfId="0" applyFont="1" applyBorder="1" applyAlignment="1">
      <alignment horizontal="center"/>
    </xf>
    <xf numFmtId="0" fontId="1" fillId="0" borderId="60" xfId="0" applyFont="1" applyBorder="1"/>
    <xf numFmtId="165" fontId="1" fillId="0" borderId="133" xfId="0" applyNumberFormat="1" applyFont="1" applyBorder="1"/>
    <xf numFmtId="173" fontId="1" fillId="0" borderId="131" xfId="0" applyNumberFormat="1" applyFont="1" applyBorder="1"/>
    <xf numFmtId="173" fontId="1" fillId="0" borderId="157" xfId="0" applyNumberFormat="1" applyFont="1" applyBorder="1"/>
    <xf numFmtId="173" fontId="1" fillId="0" borderId="166" xfId="0" applyNumberFormat="1" applyFont="1" applyBorder="1"/>
    <xf numFmtId="173" fontId="1" fillId="0" borderId="61" xfId="0" applyNumberFormat="1" applyFont="1" applyBorder="1"/>
    <xf numFmtId="173" fontId="1" fillId="0" borderId="167" xfId="0" applyNumberFormat="1" applyFont="1" applyBorder="1"/>
    <xf numFmtId="0" fontId="7" fillId="0" borderId="3" xfId="0" applyFont="1" applyBorder="1" applyAlignment="1">
      <alignment horizontal="right"/>
    </xf>
    <xf numFmtId="173" fontId="7" fillId="0" borderId="168" xfId="0" applyNumberFormat="1" applyFont="1" applyBorder="1"/>
    <xf numFmtId="173" fontId="7" fillId="0" borderId="123" xfId="0" applyNumberFormat="1" applyFont="1" applyBorder="1"/>
    <xf numFmtId="0" fontId="1" fillId="0" borderId="138" xfId="0" applyFont="1" applyBorder="1"/>
    <xf numFmtId="0" fontId="7" fillId="0" borderId="33" xfId="0" applyFont="1" applyBorder="1" applyAlignment="1">
      <alignment vertical="center" wrapText="1"/>
    </xf>
    <xf numFmtId="0" fontId="7" fillId="0" borderId="2"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6" xfId="0" applyFont="1" applyFill="1" applyBorder="1" applyAlignment="1">
      <alignment horizontal="left"/>
    </xf>
    <xf numFmtId="0" fontId="7" fillId="0" borderId="0" xfId="0" applyFont="1" applyFill="1" applyBorder="1"/>
    <xf numFmtId="173" fontId="7" fillId="0" borderId="168" xfId="0" applyNumberFormat="1" applyFont="1" applyBorder="1" applyAlignment="1">
      <alignment vertical="center"/>
    </xf>
    <xf numFmtId="0" fontId="13" fillId="0" borderId="60" xfId="0" applyFont="1" applyBorder="1"/>
    <xf numFmtId="173" fontId="1" fillId="0" borderId="133" xfId="0" applyNumberFormat="1" applyFont="1" applyBorder="1"/>
    <xf numFmtId="0" fontId="1" fillId="0" borderId="6" xfId="0" applyFont="1" applyFill="1" applyBorder="1"/>
    <xf numFmtId="173" fontId="1" fillId="0" borderId="168" xfId="0" applyNumberFormat="1" applyFont="1" applyBorder="1"/>
    <xf numFmtId="0" fontId="14" fillId="0" borderId="60" xfId="0" applyFont="1" applyBorder="1" applyAlignment="1">
      <alignment horizontal="center"/>
    </xf>
    <xf numFmtId="9" fontId="7" fillId="0" borderId="0" xfId="0" applyNumberFormat="1" applyFont="1" applyBorder="1" applyAlignment="1">
      <alignment horizontal="right"/>
    </xf>
    <xf numFmtId="0" fontId="13" fillId="0" borderId="0" xfId="0" applyFont="1" applyBorder="1" applyAlignment="1"/>
    <xf numFmtId="173" fontId="1" fillId="0" borderId="85" xfId="0" applyNumberFormat="1" applyFont="1" applyBorder="1" applyAlignment="1"/>
    <xf numFmtId="173" fontId="1" fillId="0" borderId="9" xfId="0" applyNumberFormat="1" applyFont="1" applyBorder="1"/>
    <xf numFmtId="173" fontId="1" fillId="0" borderId="169" xfId="0" applyNumberFormat="1" applyFont="1" applyBorder="1"/>
    <xf numFmtId="0" fontId="1" fillId="0" borderId="0" xfId="0" applyFont="1" applyFill="1" applyBorder="1" applyAlignment="1"/>
    <xf numFmtId="173" fontId="1" fillId="0" borderId="168" xfId="0" applyNumberFormat="1" applyFont="1" applyBorder="1" applyAlignment="1"/>
    <xf numFmtId="0" fontId="1" fillId="0" borderId="32" xfId="0" applyFont="1" applyFill="1" applyBorder="1"/>
    <xf numFmtId="173" fontId="7" fillId="0" borderId="150"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39" xfId="0" applyNumberFormat="1" applyFont="1" applyBorder="1"/>
    <xf numFmtId="0" fontId="1" fillId="0" borderId="26" xfId="0" applyFont="1" applyFill="1" applyBorder="1"/>
    <xf numFmtId="173" fontId="7" fillId="0" borderId="39" xfId="0" applyNumberFormat="1" applyFont="1" applyBorder="1"/>
    <xf numFmtId="0" fontId="13" fillId="0" borderId="170" xfId="0" applyFont="1" applyBorder="1"/>
    <xf numFmtId="0" fontId="103" fillId="0" borderId="4" xfId="0" applyFont="1" applyBorder="1"/>
    <xf numFmtId="0" fontId="1" fillId="0" borderId="44" xfId="0" applyFont="1" applyBorder="1"/>
    <xf numFmtId="182" fontId="38" fillId="0" borderId="0" xfId="0" applyNumberFormat="1" applyFont="1" applyBorder="1" applyAlignment="1" applyProtection="1">
      <alignment vertical="center"/>
    </xf>
    <xf numFmtId="182" fontId="38" fillId="0" borderId="0" xfId="0" applyNumberFormat="1" applyFont="1" applyBorder="1" applyAlignment="1" applyProtection="1">
      <alignment horizontal="center" vertical="center"/>
    </xf>
    <xf numFmtId="182" fontId="38" fillId="0" borderId="9" xfId="0" applyNumberFormat="1" applyFont="1" applyBorder="1" applyAlignment="1">
      <alignment horizontal="left" vertical="center"/>
    </xf>
    <xf numFmtId="0" fontId="17" fillId="0" borderId="0" xfId="0" applyFont="1" applyBorder="1" applyAlignment="1">
      <alignment horizontal="center" vertical="center"/>
    </xf>
    <xf numFmtId="183" fontId="49" fillId="0" borderId="9" xfId="0" applyNumberFormat="1" applyFont="1" applyBorder="1" applyAlignment="1">
      <alignment horizontal="left" vertical="center"/>
    </xf>
    <xf numFmtId="183" fontId="49" fillId="0" borderId="26" xfId="0" applyNumberFormat="1" applyFont="1" applyBorder="1" applyAlignment="1">
      <alignment horizontal="left" vertical="center"/>
    </xf>
    <xf numFmtId="0" fontId="47" fillId="0" borderId="41" xfId="0" applyFont="1" applyBorder="1" applyAlignment="1">
      <alignment horizontal="left" vertical="center"/>
    </xf>
    <xf numFmtId="183" fontId="49" fillId="0" borderId="4" xfId="0" applyNumberFormat="1" applyFont="1" applyBorder="1" applyAlignment="1">
      <alignment horizontal="left" vertical="center"/>
    </xf>
    <xf numFmtId="182" fontId="38" fillId="0" borderId="154" xfId="0" applyNumberFormat="1" applyFont="1" applyBorder="1" applyAlignment="1">
      <alignment horizontal="left" vertical="center"/>
    </xf>
    <xf numFmtId="0" fontId="7" fillId="3" borderId="47" xfId="0" applyFont="1" applyFill="1" applyBorder="1" applyAlignment="1">
      <alignment horizontal="right" vertical="center"/>
    </xf>
    <xf numFmtId="0" fontId="7" fillId="3" borderId="48" xfId="0" applyFont="1" applyFill="1" applyBorder="1" applyAlignment="1">
      <alignment horizontal="right" vertical="center"/>
    </xf>
    <xf numFmtId="0" fontId="47" fillId="0" borderId="29" xfId="0" applyFont="1" applyBorder="1" applyAlignment="1">
      <alignment vertical="center"/>
    </xf>
    <xf numFmtId="183" fontId="49" fillId="0" borderId="42" xfId="0" applyNumberFormat="1" applyFont="1" applyBorder="1" applyAlignment="1">
      <alignment horizontal="left" vertical="center"/>
    </xf>
    <xf numFmtId="0" fontId="14" fillId="0" borderId="47" xfId="0" applyFont="1" applyBorder="1" applyAlignment="1">
      <alignment horizontal="left" vertical="center"/>
    </xf>
    <xf numFmtId="183" fontId="49" fillId="0" borderId="48" xfId="0" applyNumberFormat="1" applyFont="1" applyBorder="1" applyAlignment="1">
      <alignment horizontal="left" vertical="center"/>
    </xf>
    <xf numFmtId="4" fontId="47" fillId="0" borderId="41" xfId="0" applyNumberFormat="1" applyFont="1" applyBorder="1" applyAlignment="1">
      <alignment horizontal="left" vertical="center"/>
    </xf>
    <xf numFmtId="183" fontId="49" fillId="0" borderId="154" xfId="0" applyNumberFormat="1" applyFont="1" applyBorder="1" applyAlignment="1">
      <alignment horizontal="left" vertical="center"/>
    </xf>
    <xf numFmtId="183" fontId="38" fillId="0" borderId="9" xfId="0" applyNumberFormat="1" applyFont="1" applyBorder="1" applyAlignment="1">
      <alignment vertical="center"/>
    </xf>
    <xf numFmtId="0" fontId="104" fillId="0" borderId="29" xfId="0" applyFont="1" applyBorder="1" applyAlignment="1">
      <alignment horizontal="left" vertical="center"/>
    </xf>
    <xf numFmtId="165" fontId="4" fillId="0" borderId="130" xfId="1" applyFont="1" applyBorder="1" applyAlignment="1">
      <alignment vertical="center"/>
    </xf>
    <xf numFmtId="165" fontId="21" fillId="3" borderId="54" xfId="1" applyFont="1" applyFill="1" applyBorder="1" applyAlignment="1" applyProtection="1">
      <alignment vertical="center"/>
      <protection locked="0"/>
    </xf>
    <xf numFmtId="165" fontId="4" fillId="0" borderId="66" xfId="1" applyFont="1" applyBorder="1" applyAlignment="1">
      <alignment vertical="center"/>
    </xf>
    <xf numFmtId="165" fontId="21" fillId="3" borderId="10" xfId="1" applyFont="1" applyFill="1" applyBorder="1" applyAlignment="1" applyProtection="1">
      <alignment vertical="center"/>
      <protection locked="0"/>
    </xf>
    <xf numFmtId="165" fontId="4" fillId="0" borderId="39" xfId="1" applyFont="1" applyBorder="1" applyAlignment="1">
      <alignment vertical="center"/>
    </xf>
    <xf numFmtId="165" fontId="7" fillId="0" borderId="48" xfId="1" applyFont="1" applyBorder="1" applyAlignment="1">
      <alignment horizontal="right" vertical="center"/>
    </xf>
    <xf numFmtId="165" fontId="4" fillId="0" borderId="171" xfId="1" applyFont="1" applyBorder="1" applyAlignment="1">
      <alignment vertical="center"/>
    </xf>
    <xf numFmtId="165" fontId="4" fillId="0" borderId="126" xfId="1" applyFont="1" applyBorder="1" applyAlignment="1">
      <alignment vertical="center"/>
    </xf>
    <xf numFmtId="165" fontId="4" fillId="0" borderId="71" xfId="1" applyFont="1" applyBorder="1" applyAlignment="1">
      <alignment vertical="center"/>
    </xf>
    <xf numFmtId="165" fontId="21" fillId="3" borderId="130" xfId="1" applyFont="1" applyFill="1" applyBorder="1" applyAlignment="1" applyProtection="1">
      <alignment vertical="center"/>
      <protection locked="0"/>
    </xf>
    <xf numFmtId="165" fontId="21" fillId="3" borderId="39" xfId="1" applyFont="1" applyFill="1" applyBorder="1" applyAlignment="1" applyProtection="1">
      <alignment vertical="center"/>
      <protection locked="0"/>
    </xf>
    <xf numFmtId="165" fontId="5" fillId="0" borderId="171" xfId="1" applyFont="1" applyBorder="1" applyAlignment="1" applyProtection="1">
      <alignment vertical="center"/>
    </xf>
    <xf numFmtId="165" fontId="21" fillId="3" borderId="61" xfId="1" applyFont="1" applyFill="1" applyBorder="1" applyAlignment="1" applyProtection="1">
      <alignment vertical="center"/>
      <protection locked="0"/>
    </xf>
    <xf numFmtId="165" fontId="4" fillId="0" borderId="131" xfId="1" applyFont="1" applyBorder="1" applyAlignment="1">
      <alignment vertical="center"/>
    </xf>
    <xf numFmtId="165" fontId="4" fillId="0" borderId="124" xfId="1" applyFont="1" applyBorder="1" applyAlignment="1">
      <alignment vertical="center"/>
    </xf>
    <xf numFmtId="165" fontId="13" fillId="0" borderId="9" xfId="1" applyFont="1" applyBorder="1" applyAlignment="1">
      <alignment vertical="center"/>
    </xf>
    <xf numFmtId="165" fontId="13" fillId="0" borderId="49" xfId="1" applyFont="1" applyBorder="1" applyAlignment="1">
      <alignment vertical="center" wrapText="1"/>
    </xf>
    <xf numFmtId="165" fontId="7" fillId="0" borderId="45" xfId="1" applyFont="1" applyBorder="1" applyAlignment="1">
      <alignment horizontal="right" vertical="center"/>
    </xf>
    <xf numFmtId="165" fontId="15" fillId="0" borderId="172" xfId="1" applyFont="1" applyBorder="1" applyAlignment="1">
      <alignment vertical="center"/>
    </xf>
    <xf numFmtId="165" fontId="23" fillId="3" borderId="51" xfId="1" applyFont="1" applyFill="1" applyBorder="1" applyAlignment="1" applyProtection="1">
      <alignment vertical="center"/>
      <protection locked="0"/>
    </xf>
    <xf numFmtId="165" fontId="15" fillId="0" borderId="130" xfId="1" applyFont="1" applyBorder="1" applyAlignment="1">
      <alignment vertical="center"/>
    </xf>
    <xf numFmtId="165" fontId="23" fillId="3" borderId="54" xfId="1" applyFont="1" applyFill="1" applyBorder="1" applyAlignment="1" applyProtection="1">
      <alignment vertical="center"/>
      <protection locked="0"/>
    </xf>
    <xf numFmtId="165" fontId="15" fillId="0" borderId="66" xfId="1" applyFont="1" applyBorder="1" applyAlignment="1">
      <alignment vertical="center"/>
    </xf>
    <xf numFmtId="165" fontId="17" fillId="0" borderId="52" xfId="1" applyFont="1" applyBorder="1" applyAlignment="1">
      <alignment horizontal="right" vertical="center"/>
    </xf>
    <xf numFmtId="165" fontId="15" fillId="0" borderId="39" xfId="1" applyFont="1" applyBorder="1" applyAlignment="1">
      <alignment vertical="center"/>
    </xf>
    <xf numFmtId="165" fontId="15" fillId="0" borderId="71" xfId="1" applyFont="1" applyBorder="1" applyAlignment="1">
      <alignment vertical="center"/>
    </xf>
    <xf numFmtId="165" fontId="23" fillId="3" borderId="10" xfId="1" applyFont="1" applyFill="1" applyBorder="1" applyAlignment="1" applyProtection="1">
      <alignment vertical="center"/>
      <protection locked="0"/>
    </xf>
    <xf numFmtId="165" fontId="15" fillId="0" borderId="171" xfId="1" applyFont="1" applyFill="1" applyBorder="1" applyAlignment="1">
      <alignment vertical="center"/>
    </xf>
    <xf numFmtId="165" fontId="15" fillId="0" borderId="173" xfId="1" applyFont="1" applyBorder="1" applyAlignment="1">
      <alignment vertical="center"/>
    </xf>
    <xf numFmtId="2" fontId="23" fillId="3" borderId="51" xfId="0" applyNumberFormat="1" applyFont="1" applyFill="1" applyBorder="1" applyAlignment="1" applyProtection="1">
      <alignment vertical="center"/>
      <protection locked="0"/>
    </xf>
    <xf numFmtId="2" fontId="23" fillId="3" borderId="54" xfId="0" applyNumberFormat="1" applyFont="1" applyFill="1" applyBorder="1" applyAlignment="1" applyProtection="1">
      <alignment vertical="center"/>
      <protection locked="0"/>
    </xf>
    <xf numFmtId="2" fontId="23" fillId="0" borderId="10" xfId="0" applyNumberFormat="1" applyFont="1" applyFill="1" applyBorder="1" applyAlignment="1" applyProtection="1">
      <alignment vertical="center"/>
      <protection locked="0"/>
    </xf>
    <xf numFmtId="2" fontId="17" fillId="0" borderId="32" xfId="0" applyNumberFormat="1" applyFont="1" applyBorder="1" applyAlignment="1">
      <alignment horizontal="right" vertical="center"/>
    </xf>
    <xf numFmtId="2" fontId="15" fillId="0" borderId="0" xfId="0" applyNumberFormat="1" applyFont="1" applyBorder="1" applyAlignment="1">
      <alignment vertical="center"/>
    </xf>
    <xf numFmtId="2" fontId="15" fillId="0" borderId="58" xfId="0" applyNumberFormat="1" applyFont="1" applyBorder="1" applyAlignment="1">
      <alignment vertical="center"/>
    </xf>
    <xf numFmtId="2" fontId="17" fillId="0" borderId="6" xfId="0" applyNumberFormat="1" applyFont="1" applyFill="1" applyBorder="1" applyAlignment="1">
      <alignment vertical="center"/>
    </xf>
    <xf numFmtId="2" fontId="23" fillId="3" borderId="10" xfId="0" applyNumberFormat="1" applyFont="1" applyFill="1" applyBorder="1" applyAlignment="1" applyProtection="1">
      <alignment vertical="center"/>
      <protection locked="0"/>
    </xf>
    <xf numFmtId="2" fontId="17" fillId="0" borderId="26" xfId="0" applyNumberFormat="1" applyFont="1" applyBorder="1" applyAlignment="1">
      <alignment horizontal="right" vertical="center"/>
    </xf>
    <xf numFmtId="9" fontId="21" fillId="3" borderId="51" xfId="15" applyFont="1" applyFill="1" applyBorder="1" applyAlignment="1" applyProtection="1">
      <alignment vertical="center"/>
      <protection locked="0"/>
    </xf>
    <xf numFmtId="9" fontId="21" fillId="3" borderId="54" xfId="15" applyFont="1" applyFill="1" applyBorder="1" applyAlignment="1" applyProtection="1">
      <alignment vertical="center"/>
      <protection locked="0"/>
    </xf>
    <xf numFmtId="9" fontId="21" fillId="3" borderId="10" xfId="15" applyFont="1" applyFill="1" applyBorder="1" applyAlignment="1" applyProtection="1">
      <alignment vertical="center"/>
      <protection locked="0"/>
    </xf>
    <xf numFmtId="165" fontId="5" fillId="0" borderId="117" xfId="1" applyFont="1" applyBorder="1" applyAlignment="1" applyProtection="1">
      <alignment vertical="center"/>
    </xf>
    <xf numFmtId="165" fontId="5" fillId="0" borderId="66" xfId="1" applyFont="1" applyBorder="1" applyAlignment="1" applyProtection="1">
      <alignment vertical="center"/>
    </xf>
    <xf numFmtId="165" fontId="13" fillId="3" borderId="9" xfId="1" applyFont="1" applyFill="1" applyBorder="1" applyAlignment="1">
      <alignment vertical="center"/>
    </xf>
    <xf numFmtId="165" fontId="4" fillId="0" borderId="71" xfId="1" applyFont="1" applyBorder="1" applyAlignment="1" applyProtection="1">
      <alignment vertical="center"/>
    </xf>
    <xf numFmtId="165" fontId="7" fillId="0" borderId="12" xfId="1" applyFont="1" applyBorder="1" applyAlignment="1">
      <alignment horizontal="right" vertical="center"/>
    </xf>
    <xf numFmtId="165" fontId="7" fillId="3" borderId="85" xfId="1" applyFont="1" applyFill="1" applyBorder="1" applyAlignment="1">
      <alignment horizontal="right" vertical="center"/>
    </xf>
    <xf numFmtId="165" fontId="5" fillId="0" borderId="69" xfId="1" applyFont="1" applyBorder="1" applyAlignment="1" applyProtection="1">
      <alignment vertical="center"/>
    </xf>
    <xf numFmtId="165" fontId="5" fillId="0" borderId="130" xfId="1" applyFont="1" applyBorder="1" applyAlignment="1" applyProtection="1">
      <alignment vertical="center"/>
    </xf>
    <xf numFmtId="165" fontId="5" fillId="0" borderId="39" xfId="1" applyFont="1" applyBorder="1" applyAlignment="1" applyProtection="1">
      <alignment vertical="center"/>
    </xf>
    <xf numFmtId="165" fontId="15" fillId="0" borderId="7" xfId="1" applyFont="1" applyBorder="1" applyAlignment="1">
      <alignment vertical="center"/>
    </xf>
    <xf numFmtId="165" fontId="5" fillId="0" borderId="81" xfId="1" applyFont="1" applyBorder="1" applyAlignment="1" applyProtection="1">
      <alignment vertical="center"/>
    </xf>
    <xf numFmtId="165" fontId="7" fillId="0" borderId="124" xfId="1" applyFont="1" applyBorder="1" applyAlignment="1">
      <alignment vertical="center"/>
    </xf>
    <xf numFmtId="165" fontId="26" fillId="0" borderId="131" xfId="1" applyFont="1" applyBorder="1" applyAlignment="1">
      <alignment vertical="center"/>
    </xf>
    <xf numFmtId="165" fontId="7" fillId="0" borderId="110" xfId="1" applyFont="1" applyBorder="1" applyAlignment="1">
      <alignment vertical="center"/>
    </xf>
    <xf numFmtId="0" fontId="15" fillId="0" borderId="3"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13" fillId="0" borderId="6" xfId="0" applyFont="1" applyBorder="1" applyAlignment="1" applyProtection="1">
      <alignment horizontal="left" vertical="center"/>
    </xf>
    <xf numFmtId="0" fontId="56" fillId="8" borderId="92" xfId="0" applyFont="1" applyFill="1" applyBorder="1" applyAlignment="1" applyProtection="1">
      <alignment horizontal="center" vertical="center" wrapText="1"/>
    </xf>
    <xf numFmtId="0" fontId="61" fillId="0" borderId="93" xfId="0" applyFont="1" applyBorder="1" applyAlignment="1">
      <alignment horizontal="center" vertical="center" wrapText="1"/>
    </xf>
    <xf numFmtId="0" fontId="61" fillId="0" borderId="113" xfId="0" applyFont="1" applyBorder="1" applyAlignment="1">
      <alignment horizontal="center" vertical="center" wrapText="1"/>
    </xf>
    <xf numFmtId="0" fontId="28" fillId="2"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7" xfId="0" applyFont="1" applyBorder="1" applyAlignment="1">
      <alignment vertical="center"/>
    </xf>
    <xf numFmtId="49" fontId="13" fillId="3" borderId="178" xfId="0" applyNumberFormat="1" applyFont="1" applyFill="1" applyBorder="1" applyAlignment="1" applyProtection="1">
      <alignment vertical="center"/>
      <protection locked="0"/>
    </xf>
    <xf numFmtId="49" fontId="13" fillId="3" borderId="174" xfId="0" applyNumberFormat="1" applyFont="1" applyFill="1" applyBorder="1" applyAlignment="1" applyProtection="1">
      <alignment vertical="center"/>
      <protection locked="0"/>
    </xf>
    <xf numFmtId="0" fontId="31" fillId="0" borderId="2" xfId="0" applyFont="1" applyFill="1" applyBorder="1" applyAlignment="1" applyProtection="1">
      <alignment horizontal="center" vertical="center"/>
    </xf>
    <xf numFmtId="0" fontId="13" fillId="0" borderId="0" xfId="0" applyFont="1" applyBorder="1" applyAlignment="1">
      <alignment horizontal="center" vertical="center"/>
    </xf>
    <xf numFmtId="0" fontId="77" fillId="0" borderId="3" xfId="0" applyFont="1" applyBorder="1" applyAlignment="1" applyProtection="1">
      <alignment horizontal="center" vertical="center"/>
      <protection locked="0"/>
    </xf>
    <xf numFmtId="0" fontId="77" fillId="0" borderId="0" xfId="0" applyFont="1" applyBorder="1" applyAlignment="1" applyProtection="1">
      <alignment horizontal="center" vertical="center"/>
      <protection locked="0"/>
    </xf>
    <xf numFmtId="0" fontId="77" fillId="0" borderId="6" xfId="0" applyFont="1" applyBorder="1" applyAlignment="1" applyProtection="1">
      <alignment horizontal="center" vertical="center"/>
      <protection locked="0"/>
    </xf>
    <xf numFmtId="0" fontId="28" fillId="0" borderId="4" xfId="0" applyFont="1" applyFill="1" applyBorder="1" applyAlignment="1" applyProtection="1">
      <alignment horizontal="center" vertical="center" wrapText="1"/>
    </xf>
    <xf numFmtId="0" fontId="0" fillId="0" borderId="4" xfId="0" applyBorder="1" applyAlignment="1">
      <alignment vertical="center"/>
    </xf>
    <xf numFmtId="49" fontId="17" fillId="3" borderId="47" xfId="0" applyNumberFormat="1" applyFont="1" applyFill="1" applyBorder="1" applyAlignment="1" applyProtection="1">
      <alignment horizontal="left" vertical="center" wrapText="1"/>
      <protection locked="0"/>
    </xf>
    <xf numFmtId="49" fontId="13" fillId="3" borderId="58" xfId="0" applyNumberFormat="1" applyFont="1" applyFill="1" applyBorder="1" applyAlignment="1" applyProtection="1">
      <alignment horizontal="left" vertical="center" wrapText="1"/>
      <protection locked="0"/>
    </xf>
    <xf numFmtId="49" fontId="13" fillId="3" borderId="48" xfId="0" applyNumberFormat="1"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6" xfId="0" applyFont="1" applyBorder="1" applyAlignment="1" applyProtection="1">
      <alignment horizontal="left" vertical="center" wrapText="1"/>
    </xf>
    <xf numFmtId="0" fontId="15" fillId="3" borderId="9" xfId="0" applyFont="1" applyFill="1" applyBorder="1" applyAlignment="1" applyProtection="1">
      <alignment vertical="center"/>
      <protection locked="0"/>
    </xf>
    <xf numFmtId="0" fontId="0" fillId="3" borderId="9" xfId="0" applyFill="1" applyBorder="1" applyAlignment="1" applyProtection="1">
      <alignment vertical="center"/>
      <protection locked="0"/>
    </xf>
    <xf numFmtId="49" fontId="17" fillId="3" borderId="47" xfId="0" applyNumberFormat="1" applyFont="1" applyFill="1" applyBorder="1" applyAlignment="1" applyProtection="1">
      <alignment horizontal="left" vertical="center"/>
      <protection locked="0"/>
    </xf>
    <xf numFmtId="49" fontId="13" fillId="3" borderId="58" xfId="0" applyNumberFormat="1" applyFont="1" applyFill="1" applyBorder="1" applyAlignment="1" applyProtection="1">
      <alignment horizontal="left" vertical="center"/>
      <protection locked="0"/>
    </xf>
    <xf numFmtId="49" fontId="13" fillId="3" borderId="59" xfId="0" applyNumberFormat="1" applyFont="1" applyFill="1" applyBorder="1" applyAlignment="1" applyProtection="1">
      <alignment horizontal="left" vertical="center"/>
      <protection locked="0"/>
    </xf>
    <xf numFmtId="49" fontId="17" fillId="3" borderId="35" xfId="0" applyNumberFormat="1" applyFont="1" applyFill="1" applyBorder="1" applyAlignment="1" applyProtection="1">
      <alignment horizontal="left" vertical="center"/>
      <protection locked="0"/>
    </xf>
    <xf numFmtId="49" fontId="13" fillId="3" borderId="1" xfId="0" applyNumberFormat="1" applyFont="1" applyFill="1" applyBorder="1" applyAlignment="1" applyProtection="1">
      <alignment horizontal="left" vertical="center"/>
      <protection locked="0"/>
    </xf>
    <xf numFmtId="49" fontId="13" fillId="3" borderId="73" xfId="0" applyNumberFormat="1" applyFont="1" applyFill="1" applyBorder="1" applyAlignment="1" applyProtection="1">
      <alignment horizontal="left" vertical="center"/>
      <protection locked="0"/>
    </xf>
    <xf numFmtId="49" fontId="17" fillId="3" borderId="57" xfId="0" applyNumberFormat="1" applyFont="1" applyFill="1" applyBorder="1" applyAlignment="1" applyProtection="1">
      <alignment horizontal="left" vertical="center"/>
      <protection locked="0"/>
    </xf>
    <xf numFmtId="49" fontId="13" fillId="3" borderId="26" xfId="0" applyNumberFormat="1" applyFont="1" applyFill="1" applyBorder="1" applyAlignment="1" applyProtection="1">
      <alignment horizontal="left" vertical="center"/>
      <protection locked="0"/>
    </xf>
    <xf numFmtId="49" fontId="13" fillId="3" borderId="12" xfId="0" applyNumberFormat="1" applyFont="1" applyFill="1" applyBorder="1" applyAlignment="1" applyProtection="1">
      <alignment horizontal="left" vertical="center"/>
      <protection locked="0"/>
    </xf>
    <xf numFmtId="0" fontId="39" fillId="0" borderId="2" xfId="0" applyFont="1" applyBorder="1" applyAlignment="1" applyProtection="1">
      <alignment horizontal="center" vertical="center" wrapText="1"/>
    </xf>
    <xf numFmtId="0" fontId="13" fillId="0" borderId="2" xfId="0" applyFont="1" applyBorder="1" applyAlignment="1">
      <alignment horizontal="center" vertical="center"/>
    </xf>
    <xf numFmtId="0" fontId="4" fillId="0" borderId="45" xfId="0" applyFont="1" applyFill="1" applyBorder="1" applyAlignment="1" applyProtection="1">
      <alignment horizontal="left" vertical="center" wrapText="1"/>
    </xf>
    <xf numFmtId="0" fontId="4" fillId="0" borderId="58"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173" fontId="29" fillId="8" borderId="175" xfId="0" applyNumberFormat="1" applyFont="1" applyFill="1" applyBorder="1" applyAlignment="1" applyProtection="1">
      <alignment horizontal="center" vertical="center" wrapText="1"/>
    </xf>
    <xf numFmtId="173" fontId="13" fillId="0" borderId="176" xfId="0" applyNumberFormat="1" applyFont="1" applyBorder="1" applyAlignment="1" applyProtection="1">
      <alignment horizontal="center" vertical="center" wrapText="1"/>
    </xf>
    <xf numFmtId="173" fontId="13" fillId="0" borderId="30" xfId="0" applyNumberFormat="1" applyFont="1" applyBorder="1" applyAlignment="1" applyProtection="1">
      <alignment horizontal="center" vertical="center" wrapText="1"/>
    </xf>
    <xf numFmtId="0" fontId="13" fillId="0" borderId="179" xfId="0" applyFont="1" applyBorder="1" applyAlignment="1" applyProtection="1">
      <alignment horizontal="center" vertical="center" wrapText="1"/>
    </xf>
    <xf numFmtId="0" fontId="29" fillId="8" borderId="74" xfId="0" applyFont="1" applyFill="1" applyBorder="1" applyAlignment="1" applyProtection="1">
      <alignment horizontal="center" vertical="center" wrapText="1"/>
    </xf>
    <xf numFmtId="0" fontId="29" fillId="8" borderId="75" xfId="0" applyFont="1" applyFill="1" applyBorder="1" applyAlignment="1" applyProtection="1">
      <alignment horizontal="center" vertical="center" wrapText="1"/>
    </xf>
    <xf numFmtId="0" fontId="4" fillId="0" borderId="184" xfId="0" applyFont="1" applyFill="1" applyBorder="1" applyAlignment="1" applyProtection="1">
      <alignment horizontal="left" vertical="center" wrapText="1"/>
    </xf>
    <xf numFmtId="0" fontId="4" fillId="0" borderId="160" xfId="0" applyFont="1" applyBorder="1" applyAlignment="1" applyProtection="1">
      <alignment horizontal="left" vertical="center" wrapText="1"/>
    </xf>
    <xf numFmtId="0" fontId="4" fillId="0" borderId="161" xfId="0" applyFont="1" applyBorder="1" applyAlignment="1" applyProtection="1">
      <alignment horizontal="left" vertical="center" wrapText="1"/>
    </xf>
    <xf numFmtId="0" fontId="4" fillId="0" borderId="58" xfId="0" applyFont="1" applyBorder="1" applyAlignment="1" applyProtection="1">
      <alignment horizontal="left" vertical="center"/>
    </xf>
    <xf numFmtId="0" fontId="4" fillId="0" borderId="48" xfId="0" applyFont="1" applyBorder="1" applyAlignment="1" applyProtection="1">
      <alignment horizontal="left" vertical="center"/>
    </xf>
    <xf numFmtId="0" fontId="69" fillId="0" borderId="175" xfId="0" applyFont="1" applyFill="1" applyBorder="1" applyAlignment="1" applyProtection="1">
      <alignment horizontal="center" vertical="center" wrapText="1"/>
    </xf>
    <xf numFmtId="0" fontId="70" fillId="0" borderId="176" xfId="0" applyFont="1" applyBorder="1" applyAlignment="1">
      <alignment horizontal="center" vertical="center" wrapText="1"/>
    </xf>
    <xf numFmtId="0" fontId="71" fillId="0" borderId="177" xfId="0" applyFont="1" applyBorder="1" applyAlignment="1">
      <alignment horizontal="center" vertical="center" wrapText="1"/>
    </xf>
    <xf numFmtId="0" fontId="9" fillId="0" borderId="47" xfId="0" applyFont="1" applyFill="1" applyBorder="1" applyAlignment="1">
      <alignment vertical="top" wrapText="1"/>
    </xf>
    <xf numFmtId="0" fontId="0" fillId="0" borderId="58" xfId="0" applyBorder="1" applyAlignment="1">
      <alignment vertical="top" wrapText="1"/>
    </xf>
    <xf numFmtId="0" fontId="4" fillId="0" borderId="180" xfId="0" applyFont="1" applyFill="1" applyBorder="1" applyAlignment="1" applyProtection="1">
      <alignment horizontal="left" vertical="center" wrapText="1"/>
    </xf>
    <xf numFmtId="0" fontId="4" fillId="0" borderId="181" xfId="0" applyFont="1" applyBorder="1" applyAlignment="1" applyProtection="1">
      <alignment horizontal="left" vertical="center"/>
    </xf>
    <xf numFmtId="0" fontId="4" fillId="0" borderId="182" xfId="0" applyFont="1" applyBorder="1" applyAlignment="1" applyProtection="1">
      <alignment horizontal="left" vertical="center"/>
    </xf>
    <xf numFmtId="173" fontId="17" fillId="0" borderId="183" xfId="0" applyNumberFormat="1" applyFont="1" applyFill="1" applyBorder="1" applyAlignment="1" applyProtection="1">
      <alignment horizontal="left" vertical="center" wrapText="1"/>
    </xf>
    <xf numFmtId="173" fontId="14" fillId="0" borderId="123" xfId="0" applyNumberFormat="1" applyFont="1" applyBorder="1" applyAlignment="1" applyProtection="1">
      <alignment horizontal="left" vertical="center" wrapText="1"/>
    </xf>
    <xf numFmtId="173" fontId="17" fillId="9" borderId="38" xfId="0" applyNumberFormat="1" applyFont="1" applyFill="1" applyBorder="1" applyAlignment="1" applyProtection="1">
      <alignment horizontal="left" vertical="center" wrapText="1"/>
    </xf>
    <xf numFmtId="173" fontId="13" fillId="9" borderId="36" xfId="0" applyNumberFormat="1" applyFont="1" applyFill="1" applyBorder="1" applyAlignment="1" applyProtection="1">
      <alignment horizontal="left" vertical="center"/>
    </xf>
    <xf numFmtId="173" fontId="13" fillId="9" borderId="103" xfId="0" applyNumberFormat="1" applyFont="1" applyFill="1" applyBorder="1" applyAlignment="1" applyProtection="1">
      <alignment horizontal="left" vertical="center"/>
    </xf>
    <xf numFmtId="0" fontId="44" fillId="0" borderId="79" xfId="0" applyFont="1" applyFill="1" applyBorder="1" applyAlignment="1" applyProtection="1">
      <alignment horizontal="left" vertical="center" wrapText="1"/>
    </xf>
    <xf numFmtId="0" fontId="62" fillId="0" borderId="115" xfId="0" applyFont="1" applyBorder="1" applyAlignment="1" applyProtection="1">
      <alignment horizontal="left" vertical="center"/>
    </xf>
    <xf numFmtId="0" fontId="62" fillId="0" borderId="115" xfId="0" applyFont="1" applyBorder="1" applyAlignment="1" applyProtection="1">
      <alignment vertical="center"/>
    </xf>
    <xf numFmtId="0" fontId="13" fillId="0" borderId="160" xfId="0" applyFont="1" applyBorder="1" applyAlignment="1" applyProtection="1">
      <alignment horizontal="left" vertical="center" wrapText="1"/>
    </xf>
    <xf numFmtId="0" fontId="13" fillId="0" borderId="161" xfId="0" applyFont="1" applyBorder="1" applyAlignment="1" applyProtection="1">
      <alignment horizontal="left" vertical="center" wrapText="1"/>
    </xf>
    <xf numFmtId="0" fontId="4" fillId="0" borderId="56"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173" fontId="17" fillId="0" borderId="92" xfId="0" applyNumberFormat="1" applyFont="1" applyFill="1" applyBorder="1" applyAlignment="1" applyProtection="1">
      <alignment horizontal="left" vertical="center" wrapText="1"/>
    </xf>
    <xf numFmtId="173" fontId="14" fillId="0" borderId="93" xfId="0" applyNumberFormat="1" applyFont="1" applyBorder="1" applyAlignment="1" applyProtection="1">
      <alignment vertical="center" wrapText="1"/>
    </xf>
    <xf numFmtId="0" fontId="13" fillId="0" borderId="93" xfId="0" applyFont="1" applyBorder="1" applyAlignment="1" applyProtection="1">
      <alignment vertical="center"/>
    </xf>
    <xf numFmtId="0" fontId="13" fillId="0" borderId="82" xfId="0" applyFont="1" applyBorder="1" applyAlignment="1" applyProtection="1">
      <alignment vertical="center"/>
    </xf>
    <xf numFmtId="173" fontId="13" fillId="9" borderId="36" xfId="0" applyNumberFormat="1" applyFont="1" applyFill="1" applyBorder="1" applyAlignment="1" applyProtection="1">
      <alignment horizontal="left" vertical="center" wrapText="1"/>
    </xf>
    <xf numFmtId="0" fontId="13" fillId="0" borderId="36" xfId="0" applyFont="1" applyBorder="1" applyAlignment="1" applyProtection="1">
      <alignment vertical="center"/>
    </xf>
    <xf numFmtId="0" fontId="13" fillId="0" borderId="103" xfId="0" applyFont="1" applyBorder="1" applyAlignment="1" applyProtection="1">
      <alignment vertical="center"/>
    </xf>
    <xf numFmtId="49" fontId="38" fillId="0" borderId="0" xfId="0" applyNumberFormat="1" applyFont="1" applyFill="1" applyBorder="1" applyAlignment="1" applyProtection="1">
      <alignment horizontal="left" vertical="center" wrapText="1"/>
    </xf>
    <xf numFmtId="49" fontId="49" fillId="0" borderId="0" xfId="0" applyNumberFormat="1" applyFont="1" applyBorder="1" applyAlignment="1" applyProtection="1">
      <alignment horizontal="left" vertical="center" wrapText="1"/>
    </xf>
    <xf numFmtId="0" fontId="28" fillId="0" borderId="28" xfId="0" applyFont="1" applyBorder="1" applyAlignment="1" applyProtection="1">
      <alignment horizontal="center" vertical="center" wrapText="1"/>
    </xf>
    <xf numFmtId="0" fontId="67" fillId="0" borderId="28" xfId="0" applyFont="1" applyBorder="1" applyAlignment="1">
      <alignment horizontal="center" vertical="center" wrapText="1"/>
    </xf>
    <xf numFmtId="0" fontId="67" fillId="0" borderId="40" xfId="0" applyFont="1" applyBorder="1" applyAlignment="1">
      <alignment horizontal="center" vertical="center" wrapText="1"/>
    </xf>
    <xf numFmtId="177" fontId="28" fillId="0" borderId="0" xfId="13" applyNumberFormat="1" applyFont="1" applyBorder="1" applyAlignment="1" applyProtection="1">
      <alignment horizontal="center" vertical="center"/>
    </xf>
    <xf numFmtId="0" fontId="67" fillId="0" borderId="0" xfId="0" applyFont="1" applyBorder="1" applyAlignment="1">
      <alignment vertical="center"/>
    </xf>
    <xf numFmtId="0" fontId="67" fillId="0" borderId="7" xfId="0" applyFont="1" applyBorder="1" applyAlignment="1">
      <alignment vertical="center"/>
    </xf>
    <xf numFmtId="49" fontId="38" fillId="0" borderId="0" xfId="0" quotePrefix="1" applyNumberFormat="1" applyFont="1" applyFill="1" applyBorder="1" applyAlignment="1" applyProtection="1">
      <alignment horizontal="left" vertical="center" wrapText="1"/>
    </xf>
    <xf numFmtId="0" fontId="91" fillId="0" borderId="29" xfId="0" applyFont="1" applyBorder="1" applyAlignment="1" applyProtection="1">
      <alignment horizontal="left" vertical="center"/>
      <protection locked="0"/>
    </xf>
    <xf numFmtId="0" fontId="91" fillId="0" borderId="28" xfId="0" applyFont="1" applyBorder="1" applyAlignment="1">
      <alignment horizontal="left" vertical="center"/>
    </xf>
    <xf numFmtId="0" fontId="91" fillId="0" borderId="3" xfId="0" applyFont="1" applyBorder="1" applyAlignment="1">
      <alignment horizontal="left" vertical="center"/>
    </xf>
    <xf numFmtId="0" fontId="91" fillId="0" borderId="0" xfId="0" applyFont="1" applyBorder="1" applyAlignment="1">
      <alignment horizontal="left" vertical="center"/>
    </xf>
    <xf numFmtId="0" fontId="17" fillId="0" borderId="0" xfId="0" applyFont="1" applyBorder="1" applyAlignment="1">
      <alignment vertical="center"/>
    </xf>
    <xf numFmtId="0" fontId="13" fillId="0" borderId="0" xfId="0" applyFont="1" applyBorder="1" applyAlignment="1">
      <alignment vertical="center"/>
    </xf>
    <xf numFmtId="9" fontId="4" fillId="0" borderId="3" xfId="0" applyNumberFormat="1" applyFont="1" applyFill="1" applyBorder="1" applyAlignment="1" applyProtection="1">
      <alignment vertical="center" wrapText="1"/>
    </xf>
    <xf numFmtId="0" fontId="13" fillId="0" borderId="0" xfId="0" applyFont="1" applyBorder="1" applyAlignment="1">
      <alignment vertical="center" wrapText="1"/>
    </xf>
    <xf numFmtId="0" fontId="13" fillId="0" borderId="3" xfId="0" applyFont="1" applyBorder="1" applyAlignment="1">
      <alignment vertical="center" wrapText="1"/>
    </xf>
    <xf numFmtId="9" fontId="5" fillId="0" borderId="3"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3" fillId="0" borderId="0" xfId="0" applyFont="1" applyBorder="1" applyAlignment="1" applyProtection="1">
      <alignment vertical="center" wrapText="1"/>
    </xf>
    <xf numFmtId="0" fontId="13" fillId="0" borderId="3" xfId="0" applyFont="1" applyBorder="1" applyAlignment="1" applyProtection="1">
      <alignment vertical="center"/>
    </xf>
    <xf numFmtId="0" fontId="13" fillId="0" borderId="0" xfId="0" applyFont="1" applyBorder="1" applyAlignment="1" applyProtection="1">
      <alignment vertical="center"/>
    </xf>
    <xf numFmtId="169" fontId="31" fillId="0" borderId="4" xfId="0" applyNumberFormat="1" applyFont="1" applyFill="1" applyBorder="1" applyAlignment="1" applyProtection="1">
      <alignment horizontal="right" vertical="center"/>
    </xf>
    <xf numFmtId="0" fontId="31" fillId="0" borderId="4" xfId="0" applyFont="1" applyBorder="1" applyAlignment="1" applyProtection="1">
      <alignment horizontal="right" vertical="center"/>
    </xf>
    <xf numFmtId="49" fontId="53" fillId="0" borderId="4" xfId="13" applyNumberFormat="1" applyFont="1" applyFill="1" applyBorder="1" applyAlignment="1" applyProtection="1">
      <alignment horizontal="left" vertical="center" wrapText="1"/>
    </xf>
    <xf numFmtId="0" fontId="13" fillId="0" borderId="4" xfId="0" applyFont="1" applyBorder="1" applyAlignment="1">
      <alignment horizontal="left" vertical="center" wrapText="1"/>
    </xf>
    <xf numFmtId="49" fontId="58" fillId="0" borderId="4" xfId="0" applyNumberFormat="1" applyFont="1" applyBorder="1" applyAlignment="1" applyProtection="1">
      <alignment horizontal="left" vertical="center" wrapText="1"/>
    </xf>
    <xf numFmtId="0" fontId="13" fillId="0" borderId="4" xfId="0" applyFont="1" applyBorder="1" applyAlignment="1">
      <alignment vertical="center"/>
    </xf>
    <xf numFmtId="175" fontId="50" fillId="0" borderId="0" xfId="0" applyNumberFormat="1" applyFont="1" applyBorder="1" applyAlignment="1" applyProtection="1">
      <alignment horizontal="left" vertical="center"/>
    </xf>
    <xf numFmtId="0" fontId="38" fillId="0" borderId="0" xfId="0" applyFont="1" applyFill="1" applyBorder="1" applyAlignment="1" applyProtection="1">
      <alignment horizontal="left" vertical="center"/>
    </xf>
    <xf numFmtId="0" fontId="49" fillId="0" borderId="0" xfId="0" applyFont="1" applyBorder="1" applyAlignment="1">
      <alignment vertical="center"/>
    </xf>
    <xf numFmtId="0" fontId="40" fillId="0" borderId="4" xfId="0" applyFont="1" applyBorder="1" applyAlignment="1" applyProtection="1">
      <alignment vertical="center"/>
    </xf>
    <xf numFmtId="0" fontId="38" fillId="0" borderId="4" xfId="0" applyFont="1" applyBorder="1" applyAlignment="1" applyProtection="1">
      <alignment horizontal="left" vertical="center"/>
    </xf>
    <xf numFmtId="0" fontId="49" fillId="0" borderId="4" xfId="0" applyFont="1" applyBorder="1" applyAlignment="1">
      <alignment vertical="center"/>
    </xf>
    <xf numFmtId="0" fontId="49" fillId="0" borderId="44" xfId="0" applyFont="1" applyBorder="1" applyAlignment="1">
      <alignment vertical="center"/>
    </xf>
    <xf numFmtId="0" fontId="54" fillId="0" borderId="0" xfId="0" applyFont="1" applyBorder="1" applyAlignment="1" applyProtection="1">
      <alignment horizontal="left" vertical="center"/>
    </xf>
    <xf numFmtId="0" fontId="13" fillId="0" borderId="0" xfId="0" applyFont="1" applyBorder="1" applyAlignment="1">
      <alignment horizontal="left" vertical="center"/>
    </xf>
    <xf numFmtId="0" fontId="38" fillId="0" borderId="28" xfId="0" applyNumberFormat="1" applyFont="1" applyBorder="1" applyAlignment="1" applyProtection="1">
      <alignment horizontal="left" vertical="center" wrapText="1"/>
    </xf>
    <xf numFmtId="0" fontId="13" fillId="0" borderId="28" xfId="0" applyFont="1" applyBorder="1" applyAlignment="1">
      <alignment horizontal="left" vertical="center" wrapText="1"/>
    </xf>
    <xf numFmtId="0" fontId="13" fillId="0" borderId="28" xfId="0" applyFont="1" applyBorder="1" applyAlignment="1">
      <alignment vertical="center"/>
    </xf>
    <xf numFmtId="1" fontId="38" fillId="0" borderId="0" xfId="0" applyNumberFormat="1" applyFont="1" applyBorder="1" applyAlignment="1" applyProtection="1">
      <alignment horizontal="left" vertical="center"/>
    </xf>
    <xf numFmtId="0" fontId="49" fillId="0" borderId="0" xfId="0" applyFont="1" applyBorder="1" applyAlignment="1">
      <alignment horizontal="left" vertical="center"/>
    </xf>
    <xf numFmtId="183" fontId="38" fillId="0" borderId="0" xfId="0" applyNumberFormat="1" applyFont="1" applyBorder="1" applyAlignment="1">
      <alignment horizontal="left" vertical="center"/>
    </xf>
    <xf numFmtId="183" fontId="13" fillId="0" borderId="0" xfId="0" applyNumberFormat="1" applyFont="1" applyBorder="1" applyAlignment="1">
      <alignment horizontal="left" vertical="center"/>
    </xf>
    <xf numFmtId="49" fontId="38" fillId="0" borderId="0" xfId="0" applyNumberFormat="1" applyFont="1" applyBorder="1" applyAlignment="1" applyProtection="1">
      <alignment vertical="center"/>
    </xf>
    <xf numFmtId="0" fontId="38" fillId="0" borderId="0" xfId="0" applyFont="1" applyBorder="1" applyAlignment="1">
      <alignment horizontal="left" vertical="center"/>
    </xf>
    <xf numFmtId="177" fontId="50" fillId="0" borderId="0" xfId="13" applyNumberFormat="1" applyFont="1" applyFill="1" applyBorder="1" applyAlignment="1" applyProtection="1">
      <alignment vertical="center"/>
    </xf>
    <xf numFmtId="0" fontId="15" fillId="3" borderId="4" xfId="0" applyFont="1" applyFill="1" applyBorder="1" applyAlignment="1" applyProtection="1">
      <alignment horizontal="left" vertical="center" wrapText="1"/>
      <protection locked="0"/>
    </xf>
    <xf numFmtId="178" fontId="38" fillId="0" borderId="0" xfId="0" applyNumberFormat="1" applyFont="1" applyFill="1" applyBorder="1" applyAlignment="1">
      <alignment horizontal="left" vertical="center" wrapText="1"/>
    </xf>
    <xf numFmtId="0" fontId="0" fillId="0" borderId="0" xfId="0" applyBorder="1" applyAlignment="1">
      <alignment vertical="center" wrapText="1"/>
    </xf>
    <xf numFmtId="0" fontId="5" fillId="0" borderId="28" xfId="0" applyFont="1" applyFill="1" applyBorder="1" applyAlignment="1" applyProtection="1">
      <alignment horizontal="right" vertical="center"/>
    </xf>
    <xf numFmtId="0" fontId="0" fillId="0" borderId="28" xfId="0" applyBorder="1" applyAlignment="1">
      <alignment horizontal="right"/>
    </xf>
    <xf numFmtId="0" fontId="4"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3" fillId="0" borderId="3" xfId="0" applyFont="1" applyBorder="1" applyAlignment="1" applyProtection="1">
      <alignment horizontal="left" vertical="center"/>
    </xf>
    <xf numFmtId="0" fontId="17" fillId="0" borderId="3" xfId="0" applyFont="1" applyFill="1" applyBorder="1" applyAlignment="1" applyProtection="1">
      <alignment horizontal="right" vertical="center"/>
    </xf>
    <xf numFmtId="0" fontId="15" fillId="0" borderId="0" xfId="0" applyFont="1" applyBorder="1" applyAlignment="1" applyProtection="1">
      <alignment horizontal="right" vertical="center"/>
    </xf>
    <xf numFmtId="0" fontId="17" fillId="0" borderId="0" xfId="0" applyFont="1" applyFill="1" applyBorder="1" applyAlignment="1" applyProtection="1">
      <alignment horizontal="right" vertical="center"/>
    </xf>
    <xf numFmtId="0" fontId="15" fillId="0" borderId="0" xfId="0" applyFont="1" applyBorder="1" applyAlignment="1" applyProtection="1">
      <alignment vertical="center"/>
    </xf>
    <xf numFmtId="0" fontId="17" fillId="0" borderId="8" xfId="0" applyFont="1" applyFill="1" applyBorder="1" applyAlignment="1" applyProtection="1">
      <alignment horizontal="left" vertical="center" wrapText="1"/>
    </xf>
    <xf numFmtId="0" fontId="15" fillId="0" borderId="4" xfId="0" applyFont="1" applyBorder="1" applyAlignment="1" applyProtection="1">
      <alignment horizontal="left" vertical="center" wrapText="1"/>
    </xf>
    <xf numFmtId="0" fontId="17" fillId="0" borderId="162" xfId="0" applyFont="1" applyFill="1" applyBorder="1" applyAlignment="1" applyProtection="1">
      <alignment horizontal="right" vertical="center"/>
    </xf>
    <xf numFmtId="0" fontId="15" fillId="0" borderId="4" xfId="0" applyFont="1" applyBorder="1" applyAlignment="1" applyProtection="1">
      <alignment vertical="center"/>
    </xf>
    <xf numFmtId="15" fontId="38" fillId="0" borderId="0" xfId="0" applyNumberFormat="1" applyFont="1" applyBorder="1" applyAlignment="1" applyProtection="1">
      <alignment horizontal="left" vertical="center"/>
    </xf>
    <xf numFmtId="0" fontId="80" fillId="0" borderId="28" xfId="0" applyFont="1" applyBorder="1" applyAlignment="1" applyProtection="1">
      <alignment horizontal="center" vertical="center"/>
      <protection locked="0"/>
    </xf>
    <xf numFmtId="0" fontId="81" fillId="0" borderId="28" xfId="0" applyFont="1" applyBorder="1" applyAlignment="1" applyProtection="1">
      <alignment horizontal="center" vertical="center"/>
      <protection locked="0"/>
    </xf>
    <xf numFmtId="0" fontId="37" fillId="0" borderId="0" xfId="0" applyFont="1" applyBorder="1" applyAlignment="1" applyProtection="1">
      <alignment horizontal="center" vertical="center" wrapText="1"/>
    </xf>
    <xf numFmtId="0" fontId="37" fillId="0" borderId="0" xfId="0" applyFont="1" applyBorder="1" applyAlignment="1">
      <alignment horizontal="center" vertical="center" wrapText="1"/>
    </xf>
    <xf numFmtId="0" fontId="63" fillId="0" borderId="0" xfId="0" applyFont="1" applyBorder="1" applyAlignment="1" applyProtection="1">
      <alignment horizontal="center" vertical="center"/>
    </xf>
    <xf numFmtId="0" fontId="6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0" fontId="38" fillId="0" borderId="0" xfId="0" quotePrefix="1" applyFont="1" applyFill="1" applyBorder="1" applyAlignment="1" applyProtection="1">
      <alignment horizontal="left" vertical="center" wrapText="1"/>
    </xf>
    <xf numFmtId="0" fontId="49" fillId="0" borderId="0" xfId="0" applyFont="1" applyBorder="1" applyAlignment="1" applyProtection="1">
      <alignment horizontal="left" vertical="center" wrapText="1"/>
    </xf>
    <xf numFmtId="0" fontId="38" fillId="0" borderId="0" xfId="0" applyFont="1" applyFill="1" applyBorder="1" applyAlignment="1" applyProtection="1">
      <alignment horizontal="left" vertical="center" wrapText="1"/>
    </xf>
    <xf numFmtId="0" fontId="17" fillId="0" borderId="3" xfId="0" applyFont="1" applyBorder="1" applyAlignment="1" applyProtection="1">
      <alignment horizontal="left" vertical="center"/>
    </xf>
    <xf numFmtId="0" fontId="17" fillId="0" borderId="0" xfId="0" applyFont="1" applyBorder="1" applyAlignment="1">
      <alignment horizontal="left" vertical="center"/>
    </xf>
    <xf numFmtId="0" fontId="54" fillId="0" borderId="0" xfId="0" applyFont="1" applyBorder="1" applyAlignment="1">
      <alignment horizontal="left" vertical="center"/>
    </xf>
    <xf numFmtId="0" fontId="38" fillId="0" borderId="0" xfId="0" applyNumberFormat="1" applyFont="1" applyBorder="1" applyAlignment="1" applyProtection="1">
      <alignment horizontal="left" vertical="center"/>
    </xf>
    <xf numFmtId="0" fontId="38" fillId="0" borderId="0" xfId="0" applyFont="1" applyBorder="1" applyAlignment="1" applyProtection="1">
      <alignment horizontal="left" vertical="center"/>
    </xf>
    <xf numFmtId="183" fontId="38" fillId="0" borderId="0" xfId="0" applyNumberFormat="1" applyFont="1" applyBorder="1" applyAlignment="1" applyProtection="1">
      <alignment horizontal="left" vertical="center"/>
    </xf>
    <xf numFmtId="183" fontId="0" fillId="0" borderId="0" xfId="0" applyNumberFormat="1" applyAlignment="1">
      <alignment horizontal="left" vertical="center"/>
    </xf>
    <xf numFmtId="0" fontId="63" fillId="0" borderId="28" xfId="0" applyFont="1" applyBorder="1" applyAlignment="1" applyProtection="1">
      <alignment horizontal="center" vertical="center" wrapText="1"/>
    </xf>
    <xf numFmtId="0" fontId="64" fillId="0" borderId="28" xfId="0" applyFont="1" applyBorder="1" applyAlignment="1" applyProtection="1">
      <alignment horizontal="center" vertical="center" wrapText="1"/>
    </xf>
    <xf numFmtId="0" fontId="64" fillId="0" borderId="28" xfId="0" applyFont="1" applyBorder="1" applyAlignment="1">
      <alignment vertical="center" wrapText="1"/>
    </xf>
    <xf numFmtId="0" fontId="65" fillId="0" borderId="28" xfId="0" applyFont="1" applyBorder="1" applyAlignment="1">
      <alignment vertical="center" wrapText="1"/>
    </xf>
    <xf numFmtId="0" fontId="65" fillId="0" borderId="40" xfId="0" applyFont="1" applyBorder="1" applyAlignment="1">
      <alignment vertical="center" wrapText="1"/>
    </xf>
    <xf numFmtId="0" fontId="36" fillId="0" borderId="4" xfId="0" applyFont="1" applyFill="1" applyBorder="1" applyAlignment="1" applyProtection="1">
      <alignment horizontal="right" vertical="center"/>
    </xf>
    <xf numFmtId="0" fontId="0" fillId="0" borderId="4" xfId="0" applyBorder="1" applyAlignment="1">
      <alignment horizontal="right"/>
    </xf>
    <xf numFmtId="178" fontId="38" fillId="0" borderId="0" xfId="0" applyNumberFormat="1" applyFont="1" applyFill="1" applyBorder="1" applyAlignment="1" applyProtection="1">
      <alignment horizontal="left" vertical="center"/>
    </xf>
    <xf numFmtId="178" fontId="49" fillId="0" borderId="0" xfId="0" applyNumberFormat="1" applyFont="1" applyFill="1" applyBorder="1" applyAlignment="1">
      <alignment vertical="center"/>
    </xf>
    <xf numFmtId="178" fontId="38" fillId="0" borderId="0" xfId="0" applyNumberFormat="1" applyFont="1" applyFill="1" applyBorder="1" applyAlignment="1">
      <alignment horizontal="left" vertical="center"/>
    </xf>
    <xf numFmtId="0" fontId="17" fillId="0" borderId="178" xfId="0" applyFont="1" applyFill="1" applyBorder="1" applyAlignment="1" applyProtection="1">
      <alignment horizontal="right" vertical="center"/>
    </xf>
    <xf numFmtId="0" fontId="15" fillId="0" borderId="42" xfId="0" applyFont="1" applyBorder="1" applyAlignment="1" applyProtection="1">
      <alignment vertical="center"/>
    </xf>
    <xf numFmtId="0" fontId="15" fillId="0" borderId="174" xfId="0" applyFont="1" applyBorder="1" applyAlignment="1" applyProtection="1">
      <alignment vertical="center"/>
    </xf>
    <xf numFmtId="0" fontId="48" fillId="0" borderId="3" xfId="0" applyFont="1" applyBorder="1" applyAlignment="1">
      <alignment horizontal="right" vertical="center"/>
    </xf>
    <xf numFmtId="0" fontId="48" fillId="0" borderId="0" xfId="0" applyFont="1" applyBorder="1" applyAlignment="1">
      <alignment horizontal="right" vertical="center"/>
    </xf>
    <xf numFmtId="0" fontId="15" fillId="0" borderId="6" xfId="0" applyFont="1" applyBorder="1" applyAlignment="1">
      <alignment horizontal="right" vertical="center"/>
    </xf>
    <xf numFmtId="4" fontId="14" fillId="0" borderId="8" xfId="0" applyNumberFormat="1" applyFont="1" applyBorder="1" applyAlignment="1">
      <alignment horizontal="right" vertical="center"/>
    </xf>
    <xf numFmtId="4" fontId="14" fillId="0" borderId="4" xfId="0" applyNumberFormat="1" applyFont="1" applyBorder="1" applyAlignment="1">
      <alignment horizontal="right" vertical="center"/>
    </xf>
    <xf numFmtId="4" fontId="7" fillId="0" borderId="75" xfId="0" applyNumberFormat="1" applyFont="1" applyBorder="1" applyAlignment="1">
      <alignment horizontal="right" vertical="center"/>
    </xf>
    <xf numFmtId="4" fontId="13" fillId="0" borderId="75" xfId="0" applyNumberFormat="1" applyFont="1" applyBorder="1" applyAlignment="1">
      <alignment vertical="center"/>
    </xf>
    <xf numFmtId="0" fontId="1" fillId="0" borderId="132" xfId="0" applyFont="1" applyBorder="1" applyAlignment="1">
      <alignment horizontal="center"/>
    </xf>
    <xf numFmtId="0" fontId="1" fillId="0" borderId="24" xfId="0" quotePrefix="1" applyFont="1" applyBorder="1" applyAlignment="1">
      <alignment horizontal="center"/>
    </xf>
    <xf numFmtId="0" fontId="7" fillId="0" borderId="141" xfId="0" applyFont="1" applyBorder="1" applyAlignment="1">
      <alignment horizontal="center"/>
    </xf>
    <xf numFmtId="0" fontId="7" fillId="0" borderId="48" xfId="0" applyFont="1" applyBorder="1" applyAlignment="1">
      <alignment horizontal="center"/>
    </xf>
    <xf numFmtId="0" fontId="7" fillId="0" borderId="0" xfId="0" applyFont="1" applyAlignment="1">
      <alignment horizontal="right"/>
    </xf>
    <xf numFmtId="0" fontId="82" fillId="0" borderId="0" xfId="0" applyFont="1" applyAlignment="1">
      <alignment horizontal="right"/>
    </xf>
    <xf numFmtId="183" fontId="1" fillId="0" borderId="0" xfId="0" applyNumberFormat="1" applyFont="1" applyAlignment="1">
      <alignment horizontal="center"/>
    </xf>
    <xf numFmtId="183" fontId="93" fillId="0" borderId="0" xfId="0" applyNumberFormat="1" applyFont="1" applyAlignment="1">
      <alignment horizontal="center"/>
    </xf>
    <xf numFmtId="0" fontId="1" fillId="0" borderId="128" xfId="0" applyFont="1" applyBorder="1" applyAlignment="1">
      <alignment horizontal="center"/>
    </xf>
    <xf numFmtId="0" fontId="1" fillId="0" borderId="129" xfId="0" applyFont="1" applyBorder="1" applyAlignment="1">
      <alignment horizontal="center"/>
    </xf>
    <xf numFmtId="0" fontId="1" fillId="0" borderId="57" xfId="0" applyFont="1" applyBorder="1" applyAlignment="1">
      <alignment horizontal="center"/>
    </xf>
    <xf numFmtId="0" fontId="0" fillId="0" borderId="12" xfId="0" applyBorder="1" applyAlignment="1"/>
    <xf numFmtId="0" fontId="1" fillId="0" borderId="12" xfId="0" applyFont="1" applyBorder="1" applyAlignment="1">
      <alignment horizontal="center"/>
    </xf>
    <xf numFmtId="0" fontId="7" fillId="0" borderId="47" xfId="0" applyFont="1" applyBorder="1" applyAlignment="1">
      <alignment horizontal="center"/>
    </xf>
    <xf numFmtId="0" fontId="0" fillId="0" borderId="48" xfId="0" applyBorder="1" applyAlignment="1"/>
    <xf numFmtId="174" fontId="7" fillId="0" borderId="158" xfId="0" applyNumberFormat="1" applyFont="1" applyBorder="1" applyAlignment="1">
      <alignment horizontal="center"/>
    </xf>
    <xf numFmtId="0" fontId="7" fillId="0" borderId="75" xfId="0" applyFont="1" applyBorder="1" applyAlignment="1">
      <alignment horizontal="center"/>
    </xf>
    <xf numFmtId="0" fontId="7" fillId="0" borderId="83" xfId="0" applyFont="1" applyBorder="1" applyAlignment="1">
      <alignment horizontal="center"/>
    </xf>
    <xf numFmtId="0" fontId="1" fillId="0" borderId="75" xfId="0" applyFont="1" applyBorder="1" applyAlignment="1">
      <alignment horizontal="center"/>
    </xf>
    <xf numFmtId="0" fontId="1" fillId="0" borderId="83" xfId="0" applyFont="1" applyBorder="1" applyAlignment="1">
      <alignment horizontal="center"/>
    </xf>
    <xf numFmtId="0" fontId="1" fillId="0" borderId="0" xfId="0" applyFont="1" applyAlignment="1">
      <alignment horizontal="justify" vertical="center" wrapText="1"/>
    </xf>
    <xf numFmtId="0" fontId="99" fillId="0" borderId="0" xfId="0" applyFont="1" applyAlignment="1">
      <alignment wrapText="1"/>
    </xf>
    <xf numFmtId="0" fontId="14" fillId="0" borderId="3" xfId="0" applyFont="1" applyBorder="1" applyAlignment="1">
      <alignment horizontal="right" vertical="center"/>
    </xf>
    <xf numFmtId="0" fontId="14" fillId="0" borderId="0" xfId="0" applyFont="1" applyBorder="1" applyAlignment="1">
      <alignment horizontal="right" vertical="center"/>
    </xf>
    <xf numFmtId="0" fontId="13" fillId="0" borderId="45" xfId="0" applyFont="1" applyBorder="1" applyAlignment="1">
      <alignment vertical="center"/>
    </xf>
    <xf numFmtId="0" fontId="13" fillId="0" borderId="58" xfId="0" applyFont="1" applyBorder="1" applyAlignment="1">
      <alignment vertical="center"/>
    </xf>
    <xf numFmtId="0" fontId="13" fillId="0" borderId="48" xfId="0" applyFont="1" applyBorder="1" applyAlignment="1">
      <alignment vertical="center"/>
    </xf>
    <xf numFmtId="0" fontId="21" fillId="3" borderId="16" xfId="0" applyFont="1" applyFill="1" applyBorder="1" applyAlignment="1" applyProtection="1">
      <alignment vertical="center"/>
      <protection locked="0"/>
    </xf>
    <xf numFmtId="0" fontId="21" fillId="3" borderId="17" xfId="0" applyFont="1" applyFill="1" applyBorder="1" applyAlignment="1" applyProtection="1">
      <alignment vertical="center"/>
      <protection locked="0"/>
    </xf>
    <xf numFmtId="0" fontId="21" fillId="3" borderId="18" xfId="0" applyFont="1" applyFill="1" applyBorder="1" applyAlignment="1" applyProtection="1">
      <alignment vertical="center"/>
      <protection locked="0"/>
    </xf>
    <xf numFmtId="0" fontId="21" fillId="3" borderId="13" xfId="0" applyFont="1" applyFill="1" applyBorder="1" applyAlignment="1" applyProtection="1">
      <alignment vertical="center"/>
      <protection locked="0"/>
    </xf>
    <xf numFmtId="0" fontId="21" fillId="3" borderId="14" xfId="0" applyFont="1" applyFill="1" applyBorder="1" applyAlignment="1" applyProtection="1">
      <alignment vertical="center"/>
      <protection locked="0"/>
    </xf>
    <xf numFmtId="0" fontId="21" fillId="3" borderId="15" xfId="0" applyFont="1" applyFill="1" applyBorder="1" applyAlignment="1" applyProtection="1">
      <alignment vertical="center"/>
      <protection locked="0"/>
    </xf>
    <xf numFmtId="0" fontId="21" fillId="3" borderId="94" xfId="0" applyFont="1" applyFill="1" applyBorder="1" applyAlignment="1" applyProtection="1">
      <alignment vertical="center"/>
      <protection locked="0"/>
    </xf>
    <xf numFmtId="0" fontId="21" fillId="3" borderId="95" xfId="0" applyFont="1" applyFill="1" applyBorder="1" applyAlignment="1" applyProtection="1">
      <alignment vertical="center"/>
      <protection locked="0"/>
    </xf>
    <xf numFmtId="0" fontId="21" fillId="3" borderId="96" xfId="0" applyFont="1" applyFill="1" applyBorder="1" applyAlignment="1" applyProtection="1">
      <alignment vertical="center"/>
      <protection locked="0"/>
    </xf>
    <xf numFmtId="0" fontId="17" fillId="0" borderId="0" xfId="0" applyFont="1" applyBorder="1" applyAlignment="1">
      <alignment horizontal="right" vertical="center"/>
    </xf>
    <xf numFmtId="14" fontId="15" fillId="3" borderId="47" xfId="0" applyNumberFormat="1" applyFont="1" applyFill="1" applyBorder="1" applyAlignment="1" applyProtection="1">
      <alignment vertical="center"/>
      <protection locked="0"/>
    </xf>
    <xf numFmtId="14" fontId="15" fillId="3" borderId="58" xfId="0" applyNumberFormat="1" applyFont="1" applyFill="1" applyBorder="1" applyAlignment="1" applyProtection="1">
      <alignment vertical="center"/>
      <protection locked="0"/>
    </xf>
    <xf numFmtId="14" fontId="15" fillId="3" borderId="59" xfId="0" applyNumberFormat="1" applyFont="1" applyFill="1" applyBorder="1" applyAlignment="1" applyProtection="1">
      <alignment vertical="center"/>
      <protection locked="0"/>
    </xf>
    <xf numFmtId="0" fontId="14" fillId="0" borderId="8" xfId="0" applyFont="1" applyBorder="1" applyAlignment="1">
      <alignment horizontal="right" vertical="center"/>
    </xf>
    <xf numFmtId="0" fontId="14" fillId="0" borderId="4" xfId="0" applyFont="1" applyBorder="1" applyAlignment="1">
      <alignment horizontal="right" vertical="center"/>
    </xf>
    <xf numFmtId="0" fontId="21" fillId="3" borderId="55" xfId="0" applyFont="1" applyFill="1" applyBorder="1" applyAlignment="1" applyProtection="1">
      <alignment vertical="center"/>
      <protection locked="0"/>
    </xf>
    <xf numFmtId="0" fontId="21" fillId="3" borderId="97" xfId="0" applyFont="1" applyFill="1" applyBorder="1" applyAlignment="1" applyProtection="1">
      <alignment vertical="center"/>
      <protection locked="0"/>
    </xf>
    <xf numFmtId="0" fontId="13" fillId="0" borderId="47" xfId="0" applyFont="1" applyBorder="1" applyAlignment="1">
      <alignment vertical="center" wrapText="1"/>
    </xf>
    <xf numFmtId="0" fontId="13" fillId="0" borderId="58" xfId="0" applyFont="1" applyBorder="1" applyAlignment="1">
      <alignment vertical="center" wrapText="1"/>
    </xf>
    <xf numFmtId="0" fontId="13" fillId="0" borderId="48" xfId="0" applyFont="1" applyBorder="1" applyAlignment="1">
      <alignment vertical="center" wrapText="1"/>
    </xf>
    <xf numFmtId="0" fontId="21" fillId="3" borderId="72" xfId="0" applyFont="1" applyFill="1" applyBorder="1" applyAlignment="1" applyProtection="1">
      <alignment vertical="center"/>
      <protection locked="0"/>
    </xf>
    <xf numFmtId="0" fontId="7" fillId="0" borderId="57" xfId="0" applyFont="1" applyBorder="1" applyAlignment="1"/>
    <xf numFmtId="0" fontId="13" fillId="0" borderId="26" xfId="0" applyFont="1" applyBorder="1" applyAlignment="1"/>
    <xf numFmtId="0" fontId="7" fillId="0" borderId="47" xfId="0" applyFont="1" applyBorder="1" applyAlignment="1">
      <alignment horizontal="center" vertical="center"/>
    </xf>
    <xf numFmtId="0" fontId="7" fillId="0" borderId="58" xfId="0" applyFont="1" applyBorder="1" applyAlignment="1">
      <alignment horizontal="center" vertical="center"/>
    </xf>
    <xf numFmtId="0" fontId="7" fillId="0" borderId="48" xfId="0" applyFont="1" applyBorder="1" applyAlignment="1">
      <alignment horizontal="center" vertical="center"/>
    </xf>
    <xf numFmtId="0" fontId="7" fillId="0" borderId="51" xfId="0" applyFont="1" applyBorder="1" applyAlignment="1">
      <alignment horizontal="center" vertical="center" wrapText="1"/>
    </xf>
    <xf numFmtId="0" fontId="7" fillId="0" borderId="10" xfId="0" applyFont="1" applyBorder="1" applyAlignment="1">
      <alignment horizontal="center" vertical="center" wrapText="1"/>
    </xf>
    <xf numFmtId="0" fontId="1" fillId="0" borderId="0" xfId="0" applyFont="1" applyFill="1" applyBorder="1" applyAlignment="1">
      <alignment horizontal="left"/>
    </xf>
    <xf numFmtId="0" fontId="1" fillId="0" borderId="6" xfId="0" applyFont="1" applyFill="1" applyBorder="1" applyAlignment="1">
      <alignment horizontal="left"/>
    </xf>
    <xf numFmtId="0" fontId="7" fillId="0" borderId="0" xfId="0" applyFont="1" applyFill="1" applyBorder="1" applyAlignment="1">
      <alignment horizontal="center"/>
    </xf>
    <xf numFmtId="0" fontId="7" fillId="0" borderId="3" xfId="0" applyFont="1" applyBorder="1" applyAlignment="1">
      <alignment horizontal="center" textRotation="180"/>
    </xf>
    <xf numFmtId="0" fontId="102" fillId="0" borderId="3" xfId="0" applyFont="1" applyBorder="1" applyAlignment="1">
      <alignment horizontal="center" textRotation="180"/>
    </xf>
    <xf numFmtId="0" fontId="102" fillId="0" borderId="25" xfId="0" applyFont="1" applyBorder="1" applyAlignment="1">
      <alignment horizontal="center" textRotation="180"/>
    </xf>
    <xf numFmtId="0" fontId="7" fillId="0" borderId="0" xfId="0" applyFont="1" applyBorder="1" applyAlignment="1">
      <alignment horizontal="center"/>
    </xf>
    <xf numFmtId="0" fontId="1" fillId="0" borderId="0" xfId="0" applyFont="1" applyBorder="1" applyAlignment="1"/>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128" xfId="0" applyBorder="1" applyAlignment="1">
      <alignment horizontal="left" vertical="top" wrapText="1"/>
    </xf>
    <xf numFmtId="0" fontId="0" fillId="0" borderId="129" xfId="0" applyBorder="1" applyAlignment="1">
      <alignment horizontal="left" vertical="top" wrapText="1"/>
    </xf>
    <xf numFmtId="49" fontId="1" fillId="0" borderId="165" xfId="0" applyNumberFormat="1" applyFont="1" applyBorder="1" applyAlignment="1"/>
    <xf numFmtId="0" fontId="0" fillId="0" borderId="165" xfId="0" applyBorder="1" applyAlignment="1"/>
    <xf numFmtId="0" fontId="0" fillId="0" borderId="163" xfId="0" applyBorder="1" applyAlignment="1"/>
    <xf numFmtId="49" fontId="1" fillId="0" borderId="0" xfId="0" applyNumberFormat="1" applyFont="1" applyAlignment="1"/>
    <xf numFmtId="0" fontId="0" fillId="0" borderId="0" xfId="0" applyAlignment="1"/>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36</xdr:row>
      <xdr:rowOff>257175</xdr:rowOff>
    </xdr:from>
    <xdr:to>
      <xdr:col>6</xdr:col>
      <xdr:colOff>0</xdr:colOff>
      <xdr:row>42</xdr:row>
      <xdr:rowOff>161925</xdr:rowOff>
    </xdr:to>
    <xdr:sp macro="" textlink="">
      <xdr:nvSpPr>
        <xdr:cNvPr id="3171" name="AutoShape 17"/>
        <xdr:cNvSpPr>
          <a:spLocks noChangeArrowheads="1"/>
        </xdr:cNvSpPr>
      </xdr:nvSpPr>
      <xdr:spPr bwMode="auto">
        <a:xfrm>
          <a:off x="7534275" y="10382250"/>
          <a:ext cx="0" cy="2743200"/>
        </a:xfrm>
        <a:prstGeom prst="upDownArrow">
          <a:avLst>
            <a:gd name="adj1" fmla="val 50000"/>
            <a:gd name="adj2" fmla="val -2147483648"/>
          </a:avLst>
        </a:prstGeom>
        <a:solidFill>
          <a:srgbClr val="00FF00"/>
        </a:solidFill>
        <a:ln w="9525">
          <a:solidFill>
            <a:srgbClr val="008000"/>
          </a:solidFill>
          <a:miter lim="800000"/>
          <a:headEnd/>
          <a:tailEnd/>
        </a:ln>
      </xdr:spPr>
    </xdr:sp>
    <xdr:clientData/>
  </xdr:twoCellAnchor>
  <xdr:twoCellAnchor>
    <xdr:from>
      <xdr:col>7</xdr:col>
      <xdr:colOff>0</xdr:colOff>
      <xdr:row>38</xdr:row>
      <xdr:rowOff>304800</xdr:rowOff>
    </xdr:from>
    <xdr:to>
      <xdr:col>7</xdr:col>
      <xdr:colOff>0</xdr:colOff>
      <xdr:row>43</xdr:row>
      <xdr:rowOff>323850</xdr:rowOff>
    </xdr:to>
    <xdr:sp macro="" textlink="">
      <xdr:nvSpPr>
        <xdr:cNvPr id="3172" name="AutoShape 18"/>
        <xdr:cNvSpPr>
          <a:spLocks noChangeArrowheads="1"/>
        </xdr:cNvSpPr>
      </xdr:nvSpPr>
      <xdr:spPr bwMode="auto">
        <a:xfrm>
          <a:off x="8953500" y="11201400"/>
          <a:ext cx="0" cy="2466975"/>
        </a:xfrm>
        <a:prstGeom prst="upDownArrow">
          <a:avLst>
            <a:gd name="adj1" fmla="val 50000"/>
            <a:gd name="adj2" fmla="val -2147483648"/>
          </a:avLst>
        </a:prstGeom>
        <a:solidFill>
          <a:srgbClr val="FF9900"/>
        </a:solidFill>
        <a:ln w="9525">
          <a:solidFill>
            <a:srgbClr val="FF0000"/>
          </a:solidFill>
          <a:miter lim="800000"/>
          <a:headEnd/>
          <a:tailEnd/>
        </a:ln>
      </xdr:spPr>
    </xdr:sp>
    <xdr:clientData/>
  </xdr:twoCellAnchor>
  <xdr:twoCellAnchor>
    <xdr:from>
      <xdr:col>0</xdr:col>
      <xdr:colOff>628650</xdr:colOff>
      <xdr:row>1</xdr:row>
      <xdr:rowOff>152400</xdr:rowOff>
    </xdr:from>
    <xdr:to>
      <xdr:col>3</xdr:col>
      <xdr:colOff>904875</xdr:colOff>
      <xdr:row>2</xdr:row>
      <xdr:rowOff>409575</xdr:rowOff>
    </xdr:to>
    <xdr:pic>
      <xdr:nvPicPr>
        <xdr:cNvPr id="3173" name="Picture 88"/>
        <xdr:cNvPicPr>
          <a:picLocks noChangeAspect="1" noChangeArrowheads="1"/>
        </xdr:cNvPicPr>
      </xdr:nvPicPr>
      <xdr:blipFill>
        <a:blip xmlns:r="http://schemas.openxmlformats.org/officeDocument/2006/relationships" r:embed="rId1" cstate="print"/>
        <a:srcRect/>
        <a:stretch>
          <a:fillRect/>
        </a:stretch>
      </xdr:blipFill>
      <xdr:spPr bwMode="auto">
        <a:xfrm>
          <a:off x="628650" y="885825"/>
          <a:ext cx="2590800" cy="695325"/>
        </a:xfrm>
        <a:prstGeom prst="rect">
          <a:avLst/>
        </a:prstGeom>
        <a:noFill/>
        <a:ln w="9525">
          <a:noFill/>
          <a:miter lim="800000"/>
          <a:headEnd/>
          <a:tailEnd/>
        </a:ln>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866775</xdr:colOff>
      <xdr:row>0</xdr:row>
      <xdr:rowOff>161925</xdr:rowOff>
    </xdr:from>
    <xdr:to>
      <xdr:col>2</xdr:col>
      <xdr:colOff>647700</xdr:colOff>
      <xdr:row>1</xdr:row>
      <xdr:rowOff>161925</xdr:rowOff>
    </xdr:to>
    <xdr:pic>
      <xdr:nvPicPr>
        <xdr:cNvPr id="1126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66775" y="161925"/>
          <a:ext cx="2181225" cy="666750"/>
        </a:xfrm>
        <a:prstGeom prst="rect">
          <a:avLst/>
        </a:prstGeom>
        <a:noFill/>
        <a:ln w="9525">
          <a:noFill/>
          <a:miter lim="800000"/>
          <a:headEnd/>
          <a:tailEnd/>
        </a:ln>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0</xdr:row>
      <xdr:rowOff>66675</xdr:rowOff>
    </xdr:from>
    <xdr:to>
      <xdr:col>2</xdr:col>
      <xdr:colOff>685800</xdr:colOff>
      <xdr:row>1</xdr:row>
      <xdr:rowOff>200025</xdr:rowOff>
    </xdr:to>
    <xdr:pic>
      <xdr:nvPicPr>
        <xdr:cNvPr id="12289"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285875" y="66675"/>
          <a:ext cx="2590800" cy="781050"/>
        </a:xfrm>
        <a:prstGeom prst="rect">
          <a:avLst/>
        </a:prstGeom>
        <a:noFill/>
        <a:ln w="9525">
          <a:no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13313" name="Line 3"/>
        <xdr:cNvSpPr>
          <a:spLocks noChangeShapeType="1"/>
        </xdr:cNvSpPr>
      </xdr:nvSpPr>
      <xdr:spPr bwMode="auto">
        <a:xfrm flipH="1">
          <a:off x="6638925" y="1628775"/>
          <a:ext cx="800100" cy="304800"/>
        </a:xfrm>
        <a:prstGeom prst="line">
          <a:avLst/>
        </a:prstGeom>
        <a:noFill/>
        <a:ln w="9525">
          <a:solidFill>
            <a:srgbClr val="000000"/>
          </a:solidFill>
          <a:round/>
          <a:headEnd/>
          <a:tailEnd/>
        </a:ln>
      </xdr:spPr>
    </xdr:sp>
    <xdr:clientData/>
  </xdr:twoCellAnchor>
  <xdr:twoCellAnchor>
    <xdr:from>
      <xdr:col>8</xdr:col>
      <xdr:colOff>0</xdr:colOff>
      <xdr:row>4</xdr:row>
      <xdr:rowOff>28575</xdr:rowOff>
    </xdr:from>
    <xdr:to>
      <xdr:col>9</xdr:col>
      <xdr:colOff>47625</xdr:colOff>
      <xdr:row>5</xdr:row>
      <xdr:rowOff>0</xdr:rowOff>
    </xdr:to>
    <xdr:sp macro="" textlink="">
      <xdr:nvSpPr>
        <xdr:cNvPr id="13314" name="Line 4"/>
        <xdr:cNvSpPr>
          <a:spLocks noChangeShapeType="1"/>
        </xdr:cNvSpPr>
      </xdr:nvSpPr>
      <xdr:spPr bwMode="auto">
        <a:xfrm>
          <a:off x="6629400" y="1647825"/>
          <a:ext cx="857250" cy="3143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02"/>
  <sheetViews>
    <sheetView topLeftCell="A61" workbookViewId="0">
      <selection activeCell="B71" sqref="B71"/>
    </sheetView>
  </sheetViews>
  <sheetFormatPr defaultRowHeight="15" x14ac:dyDescent="0.2"/>
  <cols>
    <col min="1" max="1" width="5" customWidth="1"/>
    <col min="2" max="2" width="71.21875" customWidth="1"/>
  </cols>
  <sheetData>
    <row r="1" spans="1:2" ht="47.25" x14ac:dyDescent="0.2">
      <c r="A1" s="33"/>
      <c r="B1" s="37" t="s">
        <v>167</v>
      </c>
    </row>
    <row r="2" spans="1:2" x14ac:dyDescent="0.2">
      <c r="A2" s="33"/>
      <c r="B2" s="33"/>
    </row>
    <row r="3" spans="1:2" x14ac:dyDescent="0.2">
      <c r="A3" s="33"/>
      <c r="B3" s="38" t="s">
        <v>187</v>
      </c>
    </row>
    <row r="4" spans="1:2" x14ac:dyDescent="0.2">
      <c r="A4" s="33"/>
      <c r="B4" s="33"/>
    </row>
    <row r="5" spans="1:2" ht="15.75" x14ac:dyDescent="0.2">
      <c r="A5" s="732" t="s">
        <v>43</v>
      </c>
      <c r="B5" s="37" t="s">
        <v>183</v>
      </c>
    </row>
    <row r="6" spans="1:2" x14ac:dyDescent="0.2">
      <c r="A6" s="33"/>
      <c r="B6" s="38"/>
    </row>
    <row r="7" spans="1:2" ht="38.25" x14ac:dyDescent="0.2">
      <c r="A7" s="34">
        <v>1</v>
      </c>
      <c r="B7" s="29" t="s">
        <v>186</v>
      </c>
    </row>
    <row r="8" spans="1:2" x14ac:dyDescent="0.2">
      <c r="A8" s="34"/>
    </row>
    <row r="9" spans="1:2" ht="51" x14ac:dyDescent="0.2">
      <c r="A9" s="34">
        <v>2</v>
      </c>
      <c r="B9" s="35" t="s">
        <v>216</v>
      </c>
    </row>
    <row r="10" spans="1:2" x14ac:dyDescent="0.2">
      <c r="A10" s="34"/>
      <c r="B10" s="35"/>
    </row>
    <row r="11" spans="1:2" ht="25.5" x14ac:dyDescent="0.2">
      <c r="A11" s="34">
        <f>A9+1</f>
        <v>3</v>
      </c>
      <c r="B11" s="29" t="s">
        <v>168</v>
      </c>
    </row>
    <row r="12" spans="1:2" x14ac:dyDescent="0.2">
      <c r="A12" s="34"/>
      <c r="B12" s="29"/>
    </row>
    <row r="13" spans="1:2" ht="25.5" x14ac:dyDescent="0.2">
      <c r="A13" s="34">
        <f>A11+1</f>
        <v>4</v>
      </c>
      <c r="B13" s="29" t="s">
        <v>169</v>
      </c>
    </row>
    <row r="14" spans="1:2" x14ac:dyDescent="0.2">
      <c r="A14" s="34"/>
      <c r="B14" s="29"/>
    </row>
    <row r="15" spans="1:2" ht="25.5" x14ac:dyDescent="0.2">
      <c r="A15" s="34">
        <f>A13+1</f>
        <v>5</v>
      </c>
      <c r="B15" s="35" t="s">
        <v>170</v>
      </c>
    </row>
    <row r="16" spans="1:2" x14ac:dyDescent="0.2">
      <c r="A16" s="34"/>
      <c r="B16" s="35"/>
    </row>
    <row r="17" spans="1:2" ht="25.5" x14ac:dyDescent="0.2">
      <c r="A17" s="34">
        <f>A15+1</f>
        <v>6</v>
      </c>
      <c r="B17" s="29" t="s">
        <v>171</v>
      </c>
    </row>
    <row r="18" spans="1:2" x14ac:dyDescent="0.2">
      <c r="A18" s="34"/>
      <c r="B18" s="33"/>
    </row>
    <row r="19" spans="1:2" ht="51" x14ac:dyDescent="0.2">
      <c r="A19" s="34">
        <f>A17+1</f>
        <v>7</v>
      </c>
      <c r="B19" s="29" t="s">
        <v>172</v>
      </c>
    </row>
    <row r="20" spans="1:2" x14ac:dyDescent="0.2">
      <c r="A20" s="34"/>
      <c r="B20" s="29"/>
    </row>
    <row r="21" spans="1:2" ht="25.5" x14ac:dyDescent="0.2">
      <c r="A21" s="34">
        <f>A19+1</f>
        <v>8</v>
      </c>
      <c r="B21" s="29" t="s">
        <v>173</v>
      </c>
    </row>
    <row r="22" spans="1:2" x14ac:dyDescent="0.2">
      <c r="A22" s="34"/>
      <c r="B22" s="29"/>
    </row>
    <row r="23" spans="1:2" ht="25.5" x14ac:dyDescent="0.2">
      <c r="A23" s="34">
        <f>A21+1</f>
        <v>9</v>
      </c>
      <c r="B23" s="28" t="s">
        <v>174</v>
      </c>
    </row>
    <row r="24" spans="1:2" x14ac:dyDescent="0.2">
      <c r="A24" s="34"/>
      <c r="B24" s="28"/>
    </row>
    <row r="25" spans="1:2" ht="38.25" x14ac:dyDescent="0.2">
      <c r="A25" s="34">
        <f>A23+1</f>
        <v>10</v>
      </c>
      <c r="B25" s="28" t="s">
        <v>175</v>
      </c>
    </row>
    <row r="26" spans="1:2" x14ac:dyDescent="0.2">
      <c r="A26" s="34"/>
      <c r="B26" s="28"/>
    </row>
    <row r="27" spans="1:2" ht="25.5" x14ac:dyDescent="0.2">
      <c r="A27" s="34">
        <f>A25+1</f>
        <v>11</v>
      </c>
      <c r="B27" s="29" t="s">
        <v>176</v>
      </c>
    </row>
    <row r="28" spans="1:2" x14ac:dyDescent="0.2">
      <c r="A28" s="34"/>
      <c r="B28" s="29"/>
    </row>
    <row r="29" spans="1:2" ht="38.25" x14ac:dyDescent="0.2">
      <c r="A29" s="34">
        <f>A27+1</f>
        <v>12</v>
      </c>
      <c r="B29" s="30" t="s">
        <v>182</v>
      </c>
    </row>
    <row r="30" spans="1:2" x14ac:dyDescent="0.2">
      <c r="A30" s="34"/>
      <c r="B30" s="30"/>
    </row>
    <row r="31" spans="1:2" ht="25.5" x14ac:dyDescent="0.2">
      <c r="A31" s="34">
        <f>A29+1</f>
        <v>13</v>
      </c>
      <c r="B31" s="30" t="s">
        <v>177</v>
      </c>
    </row>
    <row r="32" spans="1:2" x14ac:dyDescent="0.2">
      <c r="A32" s="34"/>
      <c r="B32" s="33"/>
    </row>
    <row r="33" spans="1:2" ht="25.5" x14ac:dyDescent="0.2">
      <c r="A33" s="34">
        <f>A31+1</f>
        <v>14</v>
      </c>
      <c r="B33" s="28" t="s">
        <v>247</v>
      </c>
    </row>
    <row r="34" spans="1:2" x14ac:dyDescent="0.2">
      <c r="A34" s="34"/>
      <c r="B34" s="33"/>
    </row>
    <row r="35" spans="1:2" ht="25.5" x14ac:dyDescent="0.2">
      <c r="A35" s="34">
        <f>A33+1</f>
        <v>15</v>
      </c>
      <c r="B35" s="28" t="s">
        <v>178</v>
      </c>
    </row>
    <row r="36" spans="1:2" x14ac:dyDescent="0.2">
      <c r="A36" s="34"/>
      <c r="B36" s="28"/>
    </row>
    <row r="37" spans="1:2" x14ac:dyDescent="0.2">
      <c r="A37" s="34">
        <f>A35+1</f>
        <v>16</v>
      </c>
      <c r="B37" s="29" t="s">
        <v>217</v>
      </c>
    </row>
    <row r="38" spans="1:2" x14ac:dyDescent="0.2">
      <c r="A38" s="34"/>
    </row>
    <row r="39" spans="1:2" x14ac:dyDescent="0.2">
      <c r="A39" s="34">
        <v>17</v>
      </c>
      <c r="B39" s="83" t="s">
        <v>201</v>
      </c>
    </row>
    <row r="40" spans="1:2" x14ac:dyDescent="0.2">
      <c r="A40" s="34"/>
    </row>
    <row r="41" spans="1:2" x14ac:dyDescent="0.2">
      <c r="A41" s="34"/>
      <c r="B41" s="33"/>
    </row>
    <row r="42" spans="1:2" ht="15.75" x14ac:dyDescent="0.2">
      <c r="A42" s="725" t="s">
        <v>45</v>
      </c>
      <c r="B42" s="726" t="s">
        <v>158</v>
      </c>
    </row>
    <row r="43" spans="1:2" x14ac:dyDescent="0.2">
      <c r="A43" s="34"/>
      <c r="B43" s="33"/>
    </row>
    <row r="44" spans="1:2" x14ac:dyDescent="0.2">
      <c r="A44" s="34">
        <v>1</v>
      </c>
      <c r="B44" s="33" t="s">
        <v>159</v>
      </c>
    </row>
    <row r="45" spans="1:2" x14ac:dyDescent="0.2">
      <c r="A45" s="34"/>
      <c r="B45" s="33"/>
    </row>
    <row r="46" spans="1:2" ht="25.5" x14ac:dyDescent="0.2">
      <c r="A46" s="34">
        <f>A44+1</f>
        <v>2</v>
      </c>
      <c r="B46" s="35" t="s">
        <v>179</v>
      </c>
    </row>
    <row r="47" spans="1:2" x14ac:dyDescent="0.2">
      <c r="A47" s="34"/>
    </row>
    <row r="48" spans="1:2" x14ac:dyDescent="0.2">
      <c r="A48" s="34">
        <f>A46+1</f>
        <v>3</v>
      </c>
      <c r="B48" s="33" t="s">
        <v>154</v>
      </c>
    </row>
    <row r="49" spans="1:2" x14ac:dyDescent="0.2">
      <c r="A49" s="34"/>
    </row>
    <row r="50" spans="1:2" ht="25.5" x14ac:dyDescent="0.2">
      <c r="A50" s="34">
        <f>A48+1</f>
        <v>4</v>
      </c>
      <c r="B50" s="33" t="s">
        <v>153</v>
      </c>
    </row>
    <row r="51" spans="1:2" x14ac:dyDescent="0.2">
      <c r="A51" s="34"/>
    </row>
    <row r="52" spans="1:2" ht="25.5" x14ac:dyDescent="0.2">
      <c r="A52" s="34">
        <f>A50+1</f>
        <v>5</v>
      </c>
      <c r="B52" s="33" t="s">
        <v>160</v>
      </c>
    </row>
    <row r="53" spans="1:2" x14ac:dyDescent="0.2">
      <c r="A53" s="34"/>
      <c r="B53" s="33"/>
    </row>
    <row r="54" spans="1:2" ht="51" x14ac:dyDescent="0.2">
      <c r="A54" s="34">
        <f>A52+1</f>
        <v>6</v>
      </c>
      <c r="B54" s="30" t="s">
        <v>155</v>
      </c>
    </row>
    <row r="55" spans="1:2" x14ac:dyDescent="0.2">
      <c r="A55" s="34"/>
      <c r="B55" s="33"/>
    </row>
    <row r="56" spans="1:2" x14ac:dyDescent="0.2">
      <c r="A56" s="34">
        <f>A54+1</f>
        <v>7</v>
      </c>
      <c r="B56" s="33" t="s">
        <v>161</v>
      </c>
    </row>
    <row r="57" spans="1:2" x14ac:dyDescent="0.2">
      <c r="A57" s="34"/>
    </row>
    <row r="58" spans="1:2" ht="51" x14ac:dyDescent="0.2">
      <c r="A58" s="34">
        <f>A56+1</f>
        <v>8</v>
      </c>
      <c r="B58" s="30" t="s">
        <v>157</v>
      </c>
    </row>
    <row r="59" spans="1:2" x14ac:dyDescent="0.2">
      <c r="A59" s="34"/>
      <c r="B59" s="30"/>
    </row>
    <row r="60" spans="1:2" ht="38.25" x14ac:dyDescent="0.2">
      <c r="A60" s="34">
        <f>A58+1</f>
        <v>9</v>
      </c>
      <c r="B60" s="30" t="s">
        <v>162</v>
      </c>
    </row>
    <row r="61" spans="1:2" x14ac:dyDescent="0.2">
      <c r="A61" s="34"/>
      <c r="B61" s="30"/>
    </row>
    <row r="62" spans="1:2" ht="38.25" x14ac:dyDescent="0.2">
      <c r="A62" s="34">
        <f>A60+1</f>
        <v>10</v>
      </c>
      <c r="B62" s="33" t="s">
        <v>156</v>
      </c>
    </row>
    <row r="63" spans="1:2" x14ac:dyDescent="0.2">
      <c r="A63" s="36"/>
    </row>
    <row r="64" spans="1:2" ht="25.5" x14ac:dyDescent="0.2">
      <c r="A64" s="34">
        <f>A62+1</f>
        <v>11</v>
      </c>
      <c r="B64" s="29" t="s">
        <v>180</v>
      </c>
    </row>
    <row r="65" spans="1:2" x14ac:dyDescent="0.2">
      <c r="A65" s="36"/>
      <c r="B65" s="29"/>
    </row>
    <row r="66" spans="1:2" ht="38.25" x14ac:dyDescent="0.2">
      <c r="A66" s="34">
        <f>A64+1</f>
        <v>12</v>
      </c>
      <c r="B66" s="35" t="s">
        <v>181</v>
      </c>
    </row>
    <row r="68" spans="1:2" ht="15.75" x14ac:dyDescent="0.2">
      <c r="A68" s="725" t="s">
        <v>47</v>
      </c>
      <c r="B68" s="726" t="s">
        <v>315</v>
      </c>
    </row>
    <row r="69" spans="1:2" x14ac:dyDescent="0.2">
      <c r="A69" s="727"/>
      <c r="B69" s="728"/>
    </row>
    <row r="70" spans="1:2" ht="45" x14ac:dyDescent="0.2">
      <c r="A70" s="727"/>
      <c r="B70" s="729" t="s">
        <v>316</v>
      </c>
    </row>
    <row r="71" spans="1:2" x14ac:dyDescent="0.2">
      <c r="A71" s="727"/>
      <c r="B71" s="728"/>
    </row>
    <row r="72" spans="1:2" ht="30" x14ac:dyDescent="0.2">
      <c r="A72" s="727" t="s">
        <v>317</v>
      </c>
      <c r="B72" s="728" t="s">
        <v>318</v>
      </c>
    </row>
    <row r="73" spans="1:2" x14ac:dyDescent="0.2">
      <c r="A73" s="727"/>
      <c r="B73" s="728"/>
    </row>
    <row r="74" spans="1:2" x14ac:dyDescent="0.2">
      <c r="A74" s="727" t="s">
        <v>319</v>
      </c>
      <c r="B74" s="728" t="s">
        <v>320</v>
      </c>
    </row>
    <row r="75" spans="1:2" x14ac:dyDescent="0.2">
      <c r="A75" s="727"/>
      <c r="B75" s="728"/>
    </row>
    <row r="76" spans="1:2" ht="30" x14ac:dyDescent="0.2">
      <c r="A76" s="727" t="s">
        <v>321</v>
      </c>
      <c r="B76" s="728" t="s">
        <v>322</v>
      </c>
    </row>
    <row r="77" spans="1:2" x14ac:dyDescent="0.2">
      <c r="A77" s="727"/>
      <c r="B77" s="728"/>
    </row>
    <row r="78" spans="1:2" x14ac:dyDescent="0.2">
      <c r="A78" s="727" t="s">
        <v>323</v>
      </c>
      <c r="B78" s="730" t="s">
        <v>324</v>
      </c>
    </row>
    <row r="79" spans="1:2" x14ac:dyDescent="0.2">
      <c r="A79" s="727"/>
      <c r="B79" s="728"/>
    </row>
    <row r="80" spans="1:2" ht="30" x14ac:dyDescent="0.2">
      <c r="A80" s="727" t="s">
        <v>325</v>
      </c>
      <c r="B80" s="728" t="s">
        <v>326</v>
      </c>
    </row>
    <row r="81" spans="1:2" x14ac:dyDescent="0.2">
      <c r="A81" s="727"/>
      <c r="B81" s="728"/>
    </row>
    <row r="82" spans="1:2" ht="30" x14ac:dyDescent="0.2">
      <c r="A82" s="727" t="s">
        <v>327</v>
      </c>
      <c r="B82" s="730" t="s">
        <v>328</v>
      </c>
    </row>
    <row r="83" spans="1:2" x14ac:dyDescent="0.2">
      <c r="A83" s="727"/>
      <c r="B83" s="728"/>
    </row>
    <row r="84" spans="1:2" ht="30" x14ac:dyDescent="0.2">
      <c r="A84" s="727" t="s">
        <v>329</v>
      </c>
      <c r="B84" s="728" t="s">
        <v>330</v>
      </c>
    </row>
    <row r="85" spans="1:2" x14ac:dyDescent="0.2">
      <c r="A85" s="727"/>
      <c r="B85" s="728"/>
    </row>
    <row r="86" spans="1:2" x14ac:dyDescent="0.2">
      <c r="A86" s="727"/>
      <c r="B86" s="728"/>
    </row>
    <row r="87" spans="1:2" x14ac:dyDescent="0.2">
      <c r="A87" s="727">
        <f>A66+1</f>
        <v>13</v>
      </c>
      <c r="B87" s="728" t="s">
        <v>26</v>
      </c>
    </row>
    <row r="88" spans="1:2" ht="25.5" x14ac:dyDescent="0.2">
      <c r="A88" s="727"/>
      <c r="B88" s="731" t="s">
        <v>331</v>
      </c>
    </row>
    <row r="102" spans="1:2" x14ac:dyDescent="0.2">
      <c r="A102" s="461"/>
      <c r="B102" s="460" t="s">
        <v>274</v>
      </c>
    </row>
  </sheetData>
  <phoneticPr fontId="75"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sheetPr>
  <dimension ref="A1:H61"/>
  <sheetViews>
    <sheetView zoomScaleNormal="100" zoomScaleSheetLayoutView="75" workbookViewId="0">
      <selection activeCell="B3" sqref="B3:C3"/>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7.33203125" customWidth="1"/>
    <col min="7" max="7" width="8.44140625" customWidth="1"/>
    <col min="8" max="8" width="11.33203125" customWidth="1"/>
  </cols>
  <sheetData>
    <row r="1" spans="1:8" ht="19.5" thickTop="1" thickBot="1" x14ac:dyDescent="0.25">
      <c r="A1" s="1080" t="s">
        <v>40</v>
      </c>
      <c r="B1" s="304"/>
      <c r="C1" s="304"/>
      <c r="D1" s="304"/>
      <c r="E1" s="304"/>
      <c r="F1" s="304"/>
      <c r="G1" s="1079"/>
      <c r="H1" s="305"/>
    </row>
    <row r="2" spans="1:8" ht="16.5" thickTop="1" x14ac:dyDescent="0.2">
      <c r="A2" s="402" t="s">
        <v>261</v>
      </c>
      <c r="B2" s="306"/>
      <c r="C2" s="306"/>
      <c r="D2" s="306"/>
      <c r="E2" s="306"/>
      <c r="F2" s="306"/>
      <c r="G2" s="306"/>
      <c r="H2" s="307"/>
    </row>
    <row r="3" spans="1:8" x14ac:dyDescent="0.2">
      <c r="A3" s="308"/>
      <c r="B3" s="1366" t="s">
        <v>39</v>
      </c>
      <c r="C3" s="1366"/>
      <c r="D3" s="1076">
        <f>'Input Data'!$D$21</f>
        <v>0</v>
      </c>
      <c r="E3" s="306"/>
      <c r="F3" s="1077" t="s">
        <v>185</v>
      </c>
      <c r="G3" s="1078">
        <f>'Input Data'!$D$5</f>
        <v>0</v>
      </c>
      <c r="H3" s="307"/>
    </row>
    <row r="4" spans="1:8" x14ac:dyDescent="0.2">
      <c r="A4" s="310" t="s">
        <v>41</v>
      </c>
      <c r="B4" s="311" t="s">
        <v>4</v>
      </c>
      <c r="C4" s="306" t="s">
        <v>42</v>
      </c>
      <c r="D4" s="312" t="s">
        <v>41</v>
      </c>
      <c r="E4" s="311" t="s">
        <v>4</v>
      </c>
      <c r="F4" s="306" t="s">
        <v>42</v>
      </c>
      <c r="G4" s="306"/>
      <c r="H4" s="307"/>
    </row>
    <row r="5" spans="1:8" x14ac:dyDescent="0.2">
      <c r="A5" s="313" t="s">
        <v>43</v>
      </c>
      <c r="B5" s="314"/>
      <c r="C5" s="314"/>
      <c r="D5" s="309" t="s">
        <v>44</v>
      </c>
      <c r="E5" s="314"/>
      <c r="F5" s="1367"/>
      <c r="G5" s="1368"/>
      <c r="H5" s="1369"/>
    </row>
    <row r="6" spans="1:8" x14ac:dyDescent="0.2">
      <c r="A6" s="313" t="s">
        <v>45</v>
      </c>
      <c r="B6" s="314"/>
      <c r="C6" s="314"/>
      <c r="D6" s="309" t="s">
        <v>46</v>
      </c>
      <c r="E6" s="315"/>
      <c r="F6" s="1367"/>
      <c r="G6" s="1368"/>
      <c r="H6" s="1369"/>
    </row>
    <row r="7" spans="1:8" x14ac:dyDescent="0.2">
      <c r="A7" s="313" t="s">
        <v>47</v>
      </c>
      <c r="B7" s="315"/>
      <c r="C7" s="314"/>
      <c r="D7" s="309" t="s">
        <v>48</v>
      </c>
      <c r="E7" s="315"/>
      <c r="F7" s="1367"/>
      <c r="G7" s="1368"/>
      <c r="H7" s="1369"/>
    </row>
    <row r="8" spans="1:8" ht="15.75" thickBot="1" x14ac:dyDescent="0.25">
      <c r="A8" s="316"/>
      <c r="B8" s="317"/>
      <c r="C8" s="317"/>
      <c r="D8" s="317"/>
      <c r="E8" s="317"/>
      <c r="F8" s="317"/>
      <c r="G8" s="317"/>
      <c r="H8" s="318"/>
    </row>
    <row r="9" spans="1:8" ht="15.75" thickTop="1" x14ac:dyDescent="0.2">
      <c r="A9" s="319" t="s">
        <v>166</v>
      </c>
      <c r="B9" s="320"/>
      <c r="C9" s="320"/>
      <c r="D9" s="320"/>
      <c r="E9" s="320"/>
      <c r="F9" s="320"/>
      <c r="G9" s="320"/>
      <c r="H9" s="321"/>
    </row>
    <row r="10" spans="1:8" ht="28.5" x14ac:dyDescent="0.2">
      <c r="A10" s="337" t="s">
        <v>4</v>
      </c>
      <c r="B10" s="338" t="s">
        <v>49</v>
      </c>
      <c r="C10" s="339" t="s">
        <v>29</v>
      </c>
      <c r="D10" s="339" t="s">
        <v>50</v>
      </c>
      <c r="E10" s="340" t="s">
        <v>51</v>
      </c>
      <c r="F10" s="552" t="s">
        <v>10</v>
      </c>
      <c r="G10" s="339" t="s">
        <v>5</v>
      </c>
      <c r="H10" s="322" t="s">
        <v>52</v>
      </c>
    </row>
    <row r="11" spans="1:8" x14ac:dyDescent="0.2">
      <c r="A11" s="323"/>
      <c r="B11" s="324"/>
      <c r="C11" s="325"/>
      <c r="D11" s="325"/>
      <c r="E11" s="325"/>
      <c r="F11" s="1122"/>
      <c r="G11" s="1112"/>
      <c r="H11" s="1113">
        <f t="shared" ref="H11:H19" si="0">F11*G11</f>
        <v>0</v>
      </c>
    </row>
    <row r="12" spans="1:8" x14ac:dyDescent="0.2">
      <c r="A12" s="326"/>
      <c r="B12" s="327"/>
      <c r="C12" s="328"/>
      <c r="D12" s="328"/>
      <c r="E12" s="328"/>
      <c r="F12" s="1123"/>
      <c r="G12" s="1114"/>
      <c r="H12" s="1115">
        <f t="shared" si="0"/>
        <v>0</v>
      </c>
    </row>
    <row r="13" spans="1:8" x14ac:dyDescent="0.2">
      <c r="A13" s="329"/>
      <c r="B13" s="327"/>
      <c r="C13" s="328"/>
      <c r="D13" s="328"/>
      <c r="E13" s="328"/>
      <c r="F13" s="1123"/>
      <c r="G13" s="1114"/>
      <c r="H13" s="1115">
        <f t="shared" si="0"/>
        <v>0</v>
      </c>
    </row>
    <row r="14" spans="1:8" x14ac:dyDescent="0.2">
      <c r="A14" s="329"/>
      <c r="B14" s="327"/>
      <c r="C14" s="328"/>
      <c r="D14" s="328"/>
      <c r="E14" s="328"/>
      <c r="F14" s="1123"/>
      <c r="G14" s="1114"/>
      <c r="H14" s="1115">
        <f t="shared" si="0"/>
        <v>0</v>
      </c>
    </row>
    <row r="15" spans="1:8" x14ac:dyDescent="0.2">
      <c r="A15" s="329"/>
      <c r="B15" s="327"/>
      <c r="C15" s="328"/>
      <c r="D15" s="328"/>
      <c r="E15" s="328"/>
      <c r="F15" s="1123"/>
      <c r="G15" s="1114"/>
      <c r="H15" s="1115">
        <f t="shared" si="0"/>
        <v>0</v>
      </c>
    </row>
    <row r="16" spans="1:8" x14ac:dyDescent="0.2">
      <c r="A16" s="329"/>
      <c r="B16" s="327"/>
      <c r="C16" s="328"/>
      <c r="D16" s="328"/>
      <c r="E16" s="328"/>
      <c r="F16" s="1123"/>
      <c r="G16" s="1114"/>
      <c r="H16" s="1115">
        <f t="shared" si="0"/>
        <v>0</v>
      </c>
    </row>
    <row r="17" spans="1:8" x14ac:dyDescent="0.2">
      <c r="A17" s="329"/>
      <c r="B17" s="327"/>
      <c r="C17" s="328"/>
      <c r="D17" s="328"/>
      <c r="E17" s="328"/>
      <c r="F17" s="1123"/>
      <c r="G17" s="1114"/>
      <c r="H17" s="1115">
        <f t="shared" si="0"/>
        <v>0</v>
      </c>
    </row>
    <row r="18" spans="1:8" x14ac:dyDescent="0.2">
      <c r="A18" s="329"/>
      <c r="B18" s="327"/>
      <c r="C18" s="328"/>
      <c r="D18" s="328"/>
      <c r="E18" s="328"/>
      <c r="F18" s="1123"/>
      <c r="G18" s="1114"/>
      <c r="H18" s="1115">
        <f t="shared" si="0"/>
        <v>0</v>
      </c>
    </row>
    <row r="19" spans="1:8" x14ac:dyDescent="0.2">
      <c r="A19" s="329"/>
      <c r="B19" s="327"/>
      <c r="C19" s="328"/>
      <c r="D19" s="328"/>
      <c r="E19" s="328"/>
      <c r="F19" s="1123"/>
      <c r="G19" s="1114"/>
      <c r="H19" s="1115">
        <f t="shared" si="0"/>
        <v>0</v>
      </c>
    </row>
    <row r="20" spans="1:8" ht="15.75" thickBot="1" x14ac:dyDescent="0.25">
      <c r="A20" s="330"/>
      <c r="B20" s="331"/>
      <c r="C20" s="332"/>
      <c r="D20" s="332"/>
      <c r="E20" s="332"/>
      <c r="F20" s="1124"/>
      <c r="G20" s="1116" t="s">
        <v>53</v>
      </c>
      <c r="H20" s="1117">
        <f>SUM(H11:H19)</f>
        <v>0</v>
      </c>
    </row>
    <row r="21" spans="1:8" x14ac:dyDescent="0.2">
      <c r="A21" s="334"/>
      <c r="B21" s="335"/>
      <c r="C21" s="335"/>
      <c r="D21" s="335"/>
      <c r="E21" s="335"/>
      <c r="F21" s="1125"/>
      <c r="G21" s="1116" t="s">
        <v>236</v>
      </c>
      <c r="H21" s="1118">
        <f>H20</f>
        <v>0</v>
      </c>
    </row>
    <row r="22" spans="1:8" x14ac:dyDescent="0.2">
      <c r="A22" s="308"/>
      <c r="B22" s="306"/>
      <c r="C22" s="306"/>
      <c r="D22" s="306"/>
      <c r="E22" s="306"/>
      <c r="F22" s="1126"/>
      <c r="G22" s="554"/>
      <c r="H22" s="555"/>
    </row>
    <row r="23" spans="1:8" x14ac:dyDescent="0.2">
      <c r="A23" s="308"/>
      <c r="B23" s="306"/>
      <c r="C23" s="306"/>
      <c r="D23" s="306"/>
      <c r="E23" s="306"/>
      <c r="F23" s="1126"/>
      <c r="G23" s="554"/>
      <c r="H23" s="555"/>
    </row>
    <row r="24" spans="1:8" x14ac:dyDescent="0.2">
      <c r="A24" s="336" t="s">
        <v>132</v>
      </c>
      <c r="B24" s="320"/>
      <c r="C24" s="320"/>
      <c r="D24" s="320"/>
      <c r="E24" s="320"/>
      <c r="F24" s="1127"/>
      <c r="G24" s="556"/>
      <c r="H24" s="321"/>
    </row>
    <row r="25" spans="1:8" ht="30" x14ac:dyDescent="0.2">
      <c r="A25" s="337" t="s">
        <v>4</v>
      </c>
      <c r="B25" s="338" t="s">
        <v>49</v>
      </c>
      <c r="C25" s="339" t="s">
        <v>29</v>
      </c>
      <c r="D25" s="339" t="s">
        <v>50</v>
      </c>
      <c r="E25" s="340" t="s">
        <v>51</v>
      </c>
      <c r="F25" s="1128" t="s">
        <v>10</v>
      </c>
      <c r="G25" s="557" t="s">
        <v>5</v>
      </c>
      <c r="H25" s="558" t="s">
        <v>52</v>
      </c>
    </row>
    <row r="26" spans="1:8" x14ac:dyDescent="0.2">
      <c r="A26" s="323"/>
      <c r="B26" s="324"/>
      <c r="C26" s="325"/>
      <c r="D26" s="325"/>
      <c r="E26" s="325"/>
      <c r="F26" s="1122"/>
      <c r="G26" s="1112"/>
      <c r="H26" s="1113">
        <f>F26*G26</f>
        <v>0</v>
      </c>
    </row>
    <row r="27" spans="1:8" x14ac:dyDescent="0.2">
      <c r="A27" s="326"/>
      <c r="B27" s="327"/>
      <c r="C27" s="328"/>
      <c r="D27" s="328"/>
      <c r="E27" s="328"/>
      <c r="F27" s="1123"/>
      <c r="G27" s="1114"/>
      <c r="H27" s="1115">
        <f t="shared" ref="H27:H35" si="1">F27*G27</f>
        <v>0</v>
      </c>
    </row>
    <row r="28" spans="1:8" x14ac:dyDescent="0.2">
      <c r="A28" s="329"/>
      <c r="B28" s="327"/>
      <c r="C28" s="328"/>
      <c r="D28" s="328"/>
      <c r="E28" s="328"/>
      <c r="F28" s="1123"/>
      <c r="G28" s="1114"/>
      <c r="H28" s="1115">
        <f t="shared" si="1"/>
        <v>0</v>
      </c>
    </row>
    <row r="29" spans="1:8" x14ac:dyDescent="0.2">
      <c r="A29" s="329"/>
      <c r="B29" s="327"/>
      <c r="C29" s="328"/>
      <c r="D29" s="328"/>
      <c r="E29" s="328"/>
      <c r="F29" s="1123"/>
      <c r="G29" s="1114"/>
      <c r="H29" s="1115">
        <f t="shared" si="1"/>
        <v>0</v>
      </c>
    </row>
    <row r="30" spans="1:8" x14ac:dyDescent="0.2">
      <c r="A30" s="329"/>
      <c r="B30" s="327"/>
      <c r="C30" s="328"/>
      <c r="D30" s="328"/>
      <c r="E30" s="328"/>
      <c r="F30" s="1123"/>
      <c r="G30" s="1114"/>
      <c r="H30" s="1115">
        <f t="shared" si="1"/>
        <v>0</v>
      </c>
    </row>
    <row r="31" spans="1:8" x14ac:dyDescent="0.2">
      <c r="A31" s="329"/>
      <c r="B31" s="327"/>
      <c r="C31" s="328"/>
      <c r="D31" s="328"/>
      <c r="E31" s="328"/>
      <c r="F31" s="1123"/>
      <c r="G31" s="1114"/>
      <c r="H31" s="1115">
        <f t="shared" si="1"/>
        <v>0</v>
      </c>
    </row>
    <row r="32" spans="1:8" x14ac:dyDescent="0.2">
      <c r="A32" s="329"/>
      <c r="B32" s="327"/>
      <c r="C32" s="328"/>
      <c r="D32" s="328"/>
      <c r="E32" s="328"/>
      <c r="F32" s="1123"/>
      <c r="G32" s="1114"/>
      <c r="H32" s="1115">
        <f t="shared" si="1"/>
        <v>0</v>
      </c>
    </row>
    <row r="33" spans="1:8" x14ac:dyDescent="0.2">
      <c r="A33" s="329"/>
      <c r="B33" s="327"/>
      <c r="C33" s="328"/>
      <c r="D33" s="328"/>
      <c r="E33" s="328"/>
      <c r="F33" s="1123"/>
      <c r="G33" s="1114"/>
      <c r="H33" s="1115">
        <f t="shared" si="1"/>
        <v>0</v>
      </c>
    </row>
    <row r="34" spans="1:8" x14ac:dyDescent="0.2">
      <c r="A34" s="329"/>
      <c r="B34" s="327"/>
      <c r="C34" s="328"/>
      <c r="D34" s="328"/>
      <c r="E34" s="328"/>
      <c r="F34" s="1123"/>
      <c r="G34" s="1114"/>
      <c r="H34" s="1115">
        <f t="shared" si="1"/>
        <v>0</v>
      </c>
    </row>
    <row r="35" spans="1:8" x14ac:dyDescent="0.2">
      <c r="A35" s="329"/>
      <c r="B35" s="327"/>
      <c r="C35" s="328"/>
      <c r="D35" s="328"/>
      <c r="E35" s="328"/>
      <c r="F35" s="1123"/>
      <c r="G35" s="1114"/>
      <c r="H35" s="1115">
        <f t="shared" si="1"/>
        <v>0</v>
      </c>
    </row>
    <row r="36" spans="1:8" ht="15.75" thickBot="1" x14ac:dyDescent="0.25">
      <c r="A36" s="341"/>
      <c r="B36" s="342"/>
      <c r="C36" s="343"/>
      <c r="D36" s="343"/>
      <c r="E36" s="343"/>
      <c r="F36" s="1129"/>
      <c r="G36" s="1119"/>
      <c r="H36" s="1117">
        <f>SUM(H26:H35)</f>
        <v>0</v>
      </c>
    </row>
    <row r="37" spans="1:8" ht="15.75" thickBot="1" x14ac:dyDescent="0.25">
      <c r="A37" s="334"/>
      <c r="B37" s="335"/>
      <c r="C37" s="335"/>
      <c r="D37" s="335"/>
      <c r="E37" s="335"/>
      <c r="F37" s="1125"/>
      <c r="G37" s="1116" t="s">
        <v>237</v>
      </c>
      <c r="H37" s="1120">
        <f>SUM(H36)</f>
        <v>0</v>
      </c>
    </row>
    <row r="38" spans="1:8" ht="16.5" thickTop="1" thickBot="1" x14ac:dyDescent="0.25">
      <c r="A38" s="344"/>
      <c r="B38" s="345"/>
      <c r="C38" s="345"/>
      <c r="D38" s="345"/>
      <c r="E38" s="345"/>
      <c r="F38" s="1130"/>
      <c r="G38" s="553"/>
      <c r="H38" s="559"/>
    </row>
    <row r="39" spans="1:8" x14ac:dyDescent="0.2">
      <c r="A39" s="308"/>
      <c r="B39" s="306"/>
      <c r="C39" s="306"/>
      <c r="D39" s="306"/>
      <c r="E39" s="306"/>
      <c r="F39" s="1126"/>
      <c r="G39" s="554"/>
      <c r="H39" s="555"/>
    </row>
    <row r="40" spans="1:8" x14ac:dyDescent="0.2">
      <c r="A40" s="319" t="s">
        <v>246</v>
      </c>
      <c r="B40" s="320"/>
      <c r="C40" s="320"/>
      <c r="D40" s="320"/>
      <c r="E40" s="320"/>
      <c r="F40" s="1127"/>
      <c r="G40" s="556"/>
      <c r="H40" s="321"/>
    </row>
    <row r="41" spans="1:8" ht="30" x14ac:dyDescent="0.2">
      <c r="A41" s="337" t="s">
        <v>4</v>
      </c>
      <c r="B41" s="338" t="s">
        <v>49</v>
      </c>
      <c r="C41" s="339" t="s">
        <v>29</v>
      </c>
      <c r="D41" s="339" t="s">
        <v>50</v>
      </c>
      <c r="E41" s="340" t="s">
        <v>51</v>
      </c>
      <c r="F41" s="1128" t="s">
        <v>10</v>
      </c>
      <c r="G41" s="557" t="s">
        <v>5</v>
      </c>
      <c r="H41" s="558" t="s">
        <v>52</v>
      </c>
    </row>
    <row r="42" spans="1:8" x14ac:dyDescent="0.2">
      <c r="A42" s="323"/>
      <c r="B42" s="324"/>
      <c r="C42" s="325"/>
      <c r="D42" s="325"/>
      <c r="E42" s="325"/>
      <c r="F42" s="1122"/>
      <c r="G42" s="1112"/>
      <c r="H42" s="1113">
        <f t="shared" ref="H42:H54" si="2">F42*G42</f>
        <v>0</v>
      </c>
    </row>
    <row r="43" spans="1:8" x14ac:dyDescent="0.2">
      <c r="A43" s="326"/>
      <c r="B43" s="327"/>
      <c r="C43" s="328"/>
      <c r="D43" s="328"/>
      <c r="E43" s="328"/>
      <c r="F43" s="1123"/>
      <c r="G43" s="1114"/>
      <c r="H43" s="1115">
        <f t="shared" si="2"/>
        <v>0</v>
      </c>
    </row>
    <row r="44" spans="1:8" x14ac:dyDescent="0.2">
      <c r="A44" s="329"/>
      <c r="B44" s="327"/>
      <c r="C44" s="328"/>
      <c r="D44" s="328"/>
      <c r="E44" s="328"/>
      <c r="F44" s="1123"/>
      <c r="G44" s="1114"/>
      <c r="H44" s="1115">
        <f t="shared" si="2"/>
        <v>0</v>
      </c>
    </row>
    <row r="45" spans="1:8" x14ac:dyDescent="0.2">
      <c r="A45" s="329"/>
      <c r="B45" s="327"/>
      <c r="C45" s="328"/>
      <c r="D45" s="328"/>
      <c r="E45" s="328"/>
      <c r="F45" s="1123"/>
      <c r="G45" s="1114"/>
      <c r="H45" s="1115">
        <f t="shared" si="2"/>
        <v>0</v>
      </c>
    </row>
    <row r="46" spans="1:8" x14ac:dyDescent="0.2">
      <c r="A46" s="329"/>
      <c r="B46" s="327"/>
      <c r="C46" s="328"/>
      <c r="D46" s="328"/>
      <c r="E46" s="328"/>
      <c r="F46" s="1123"/>
      <c r="G46" s="1114"/>
      <c r="H46" s="1115">
        <f t="shared" si="2"/>
        <v>0</v>
      </c>
    </row>
    <row r="47" spans="1:8" x14ac:dyDescent="0.2">
      <c r="A47" s="329"/>
      <c r="B47" s="327"/>
      <c r="C47" s="328"/>
      <c r="D47" s="328"/>
      <c r="E47" s="328"/>
      <c r="F47" s="1123"/>
      <c r="G47" s="1114"/>
      <c r="H47" s="1115">
        <f t="shared" si="2"/>
        <v>0</v>
      </c>
    </row>
    <row r="48" spans="1:8" x14ac:dyDescent="0.2">
      <c r="A48" s="329"/>
      <c r="B48" s="327"/>
      <c r="C48" s="328"/>
      <c r="D48" s="328"/>
      <c r="E48" s="328"/>
      <c r="F48" s="1123"/>
      <c r="G48" s="1114"/>
      <c r="H48" s="1115">
        <f t="shared" si="2"/>
        <v>0</v>
      </c>
    </row>
    <row r="49" spans="1:8" x14ac:dyDescent="0.2">
      <c r="A49" s="329"/>
      <c r="B49" s="327"/>
      <c r="C49" s="328"/>
      <c r="D49" s="328"/>
      <c r="E49" s="328"/>
      <c r="F49" s="1123"/>
      <c r="G49" s="1114"/>
      <c r="H49" s="1115">
        <f t="shared" si="2"/>
        <v>0</v>
      </c>
    </row>
    <row r="50" spans="1:8" x14ac:dyDescent="0.2">
      <c r="A50" s="329"/>
      <c r="B50" s="327"/>
      <c r="C50" s="328"/>
      <c r="D50" s="328"/>
      <c r="E50" s="328"/>
      <c r="F50" s="1123"/>
      <c r="G50" s="1114"/>
      <c r="H50" s="1115">
        <f t="shared" si="2"/>
        <v>0</v>
      </c>
    </row>
    <row r="51" spans="1:8" x14ac:dyDescent="0.2">
      <c r="A51" s="329"/>
      <c r="B51" s="327"/>
      <c r="C51" s="328"/>
      <c r="D51" s="328"/>
      <c r="E51" s="328"/>
      <c r="F51" s="1123"/>
      <c r="G51" s="1114"/>
      <c r="H51" s="1115">
        <f t="shared" si="2"/>
        <v>0</v>
      </c>
    </row>
    <row r="52" spans="1:8" x14ac:dyDescent="0.2">
      <c r="A52" s="329"/>
      <c r="B52" s="327"/>
      <c r="C52" s="328"/>
      <c r="D52" s="328"/>
      <c r="E52" s="328"/>
      <c r="F52" s="1123"/>
      <c r="G52" s="1114"/>
      <c r="H52" s="1115">
        <f t="shared" si="2"/>
        <v>0</v>
      </c>
    </row>
    <row r="53" spans="1:8" x14ac:dyDescent="0.2">
      <c r="A53" s="329"/>
      <c r="B53" s="327"/>
      <c r="C53" s="328"/>
      <c r="D53" s="328"/>
      <c r="E53" s="328"/>
      <c r="F53" s="1123"/>
      <c r="G53" s="1114"/>
      <c r="H53" s="1115">
        <f t="shared" si="2"/>
        <v>0</v>
      </c>
    </row>
    <row r="54" spans="1:8" x14ac:dyDescent="0.2">
      <c r="A54" s="329"/>
      <c r="B54" s="327"/>
      <c r="C54" s="328"/>
      <c r="D54" s="328"/>
      <c r="E54" s="328"/>
      <c r="F54" s="1123"/>
      <c r="G54" s="1114"/>
      <c r="H54" s="1115">
        <f t="shared" si="2"/>
        <v>0</v>
      </c>
    </row>
    <row r="55" spans="1:8" ht="15.75" thickBot="1" x14ac:dyDescent="0.25">
      <c r="A55" s="330"/>
      <c r="B55" s="331"/>
      <c r="C55" s="332"/>
      <c r="D55" s="332"/>
      <c r="E55" s="332"/>
      <c r="F55" s="333"/>
      <c r="G55" s="1116" t="s">
        <v>54</v>
      </c>
      <c r="H55" s="1121">
        <f>SUM(H42:H54)</f>
        <v>0</v>
      </c>
    </row>
    <row r="56" spans="1:8" ht="15.75" thickTop="1" x14ac:dyDescent="0.2">
      <c r="A56" s="334"/>
      <c r="B56" s="335"/>
      <c r="C56" s="335"/>
      <c r="D56" s="335"/>
      <c r="E56" s="335"/>
      <c r="F56" s="335"/>
      <c r="G56" s="1116" t="s">
        <v>248</v>
      </c>
      <c r="H56" s="1118">
        <f>H55</f>
        <v>0</v>
      </c>
    </row>
    <row r="57" spans="1:8" ht="15.75" thickBot="1" x14ac:dyDescent="0.25">
      <c r="A57" s="346"/>
      <c r="B57" s="347"/>
      <c r="C57" s="347"/>
      <c r="D57" s="347"/>
      <c r="E57" s="347"/>
      <c r="F57" s="347"/>
      <c r="G57" s="560"/>
      <c r="H57" s="561"/>
    </row>
    <row r="58" spans="1:8" ht="16.5" thickTop="1" x14ac:dyDescent="0.25">
      <c r="A58" s="10"/>
      <c r="B58" s="5"/>
      <c r="C58" s="5"/>
      <c r="D58" s="5"/>
      <c r="E58" s="5"/>
      <c r="F58" s="5"/>
      <c r="G58" s="5"/>
      <c r="H58" s="11"/>
    </row>
    <row r="59" spans="1:8" x14ac:dyDescent="0.2">
      <c r="A59" s="4"/>
      <c r="B59" s="4"/>
      <c r="C59" s="4"/>
      <c r="D59" s="4"/>
      <c r="E59" s="4"/>
      <c r="F59" s="4"/>
      <c r="G59" s="4"/>
      <c r="H59" s="4"/>
    </row>
    <row r="60" spans="1:8" ht="15.75" x14ac:dyDescent="0.25">
      <c r="A60" s="5"/>
      <c r="B60" s="5"/>
      <c r="C60" s="5"/>
      <c r="D60" s="5"/>
      <c r="E60" s="5"/>
      <c r="F60" s="5"/>
      <c r="G60" s="5"/>
      <c r="H60" s="11"/>
    </row>
    <row r="61" spans="1:8" ht="15.75" x14ac:dyDescent="0.25">
      <c r="A61" s="5"/>
      <c r="B61" s="5"/>
      <c r="C61" s="5"/>
      <c r="D61" s="5"/>
      <c r="E61" s="5"/>
      <c r="F61" s="5"/>
      <c r="G61" s="5"/>
      <c r="H61" s="11"/>
    </row>
  </sheetData>
  <mergeCells count="4">
    <mergeCell ref="B3:C3"/>
    <mergeCell ref="F5:H5"/>
    <mergeCell ref="F6:H6"/>
    <mergeCell ref="F7:H7"/>
  </mergeCells>
  <phoneticPr fontId="75" type="noConversion"/>
  <printOptions horizontalCentered="1"/>
  <pageMargins left="0.74803149606299213" right="0.55118110236220474" top="0.78740157480314965" bottom="0.78740157480314965" header="0.51181102362204722" footer="0.51181102362204722"/>
  <pageSetup paperSize="9" scale="75" orientation="portrait" r:id="rId1"/>
  <headerFooter alignWithMargins="0">
    <oddFooter>&amp;L&amp;8&amp;F Rev 1 of 310805&amp;C&amp;8&amp;A&amp;R&amp;8&amp;D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13"/>
  </sheetPr>
  <dimension ref="A1:H62"/>
  <sheetViews>
    <sheetView tabSelected="1" topLeftCell="A4" zoomScaleNormal="100" zoomScaleSheetLayoutView="75" workbookViewId="0">
      <selection activeCell="F7" sqref="F7"/>
    </sheetView>
  </sheetViews>
  <sheetFormatPr defaultRowHeight="15" x14ac:dyDescent="0.2"/>
  <cols>
    <col min="1" max="1" width="9.21875" customWidth="1"/>
    <col min="2" max="2" width="17" customWidth="1"/>
    <col min="3" max="3" width="19.109375" customWidth="1"/>
    <col min="4" max="4" width="10.77734375" customWidth="1"/>
    <col min="5" max="5" width="13.77734375" customWidth="1"/>
    <col min="6" max="6" width="11" customWidth="1"/>
    <col min="7" max="7" width="9.44140625" bestFit="1" customWidth="1"/>
    <col min="8" max="8" width="12" customWidth="1"/>
  </cols>
  <sheetData>
    <row r="1" spans="1:8" ht="22.5" customHeight="1" thickTop="1" thickBot="1" x14ac:dyDescent="0.25">
      <c r="A1" s="1080" t="s">
        <v>83</v>
      </c>
      <c r="B1" s="224"/>
      <c r="C1" s="224"/>
      <c r="D1" s="224"/>
      <c r="E1" s="224"/>
      <c r="F1" s="567"/>
      <c r="G1" s="567"/>
      <c r="H1" s="225"/>
    </row>
    <row r="2" spans="1:8" ht="19.5" customHeight="1" thickTop="1" x14ac:dyDescent="0.2">
      <c r="A2" s="402" t="s">
        <v>261</v>
      </c>
      <c r="B2" s="114"/>
      <c r="C2" s="114"/>
      <c r="D2" s="114"/>
      <c r="E2" s="419" t="s">
        <v>260</v>
      </c>
      <c r="F2" s="114"/>
      <c r="G2" s="114"/>
      <c r="H2" s="45"/>
    </row>
    <row r="3" spans="1:8" ht="16.5" thickBot="1" x14ac:dyDescent="0.25">
      <c r="A3" s="1370" t="s">
        <v>39</v>
      </c>
      <c r="B3" s="1371"/>
      <c r="C3" s="1082">
        <f>'Input Data'!$D$21</f>
        <v>0</v>
      </c>
      <c r="D3" s="226"/>
      <c r="E3" s="226"/>
      <c r="F3" s="227" t="s">
        <v>185</v>
      </c>
      <c r="G3" s="1081">
        <f>'Input Data'!$D$5</f>
        <v>0</v>
      </c>
      <c r="H3" s="228"/>
    </row>
    <row r="4" spans="1:8" ht="15.75" thickTop="1" x14ac:dyDescent="0.2">
      <c r="A4" s="229"/>
      <c r="B4" s="230"/>
      <c r="C4" s="231"/>
      <c r="D4" s="231"/>
      <c r="E4" s="231"/>
      <c r="F4" s="114"/>
      <c r="G4" s="114"/>
      <c r="H4" s="45"/>
    </row>
    <row r="5" spans="1:8" x14ac:dyDescent="0.2">
      <c r="A5" s="232" t="s">
        <v>84</v>
      </c>
      <c r="B5" s="233"/>
      <c r="C5" s="233"/>
      <c r="D5" s="233"/>
      <c r="E5" s="233"/>
      <c r="F5" s="233"/>
      <c r="G5" s="233"/>
      <c r="H5" s="234"/>
    </row>
    <row r="6" spans="1:8" ht="30" x14ac:dyDescent="0.2">
      <c r="A6" s="235" t="s">
        <v>85</v>
      </c>
      <c r="B6" s="236" t="s">
        <v>49</v>
      </c>
      <c r="C6" s="237" t="s">
        <v>29</v>
      </c>
      <c r="D6" s="238"/>
      <c r="E6" s="236" t="s">
        <v>86</v>
      </c>
      <c r="F6" s="236" t="s">
        <v>87</v>
      </c>
      <c r="G6" s="527" t="s">
        <v>5</v>
      </c>
      <c r="H6" s="354" t="s">
        <v>8</v>
      </c>
    </row>
    <row r="7" spans="1:8" x14ac:dyDescent="0.2">
      <c r="A7" s="240"/>
      <c r="B7" s="241"/>
      <c r="C7" s="242"/>
      <c r="D7" s="243"/>
      <c r="E7" s="241"/>
      <c r="F7" s="241"/>
      <c r="G7" s="260"/>
      <c r="H7" s="1093">
        <f t="shared" ref="H7:H16" si="0">F7*G7</f>
        <v>0</v>
      </c>
    </row>
    <row r="8" spans="1:8" x14ac:dyDescent="0.2">
      <c r="A8" s="244"/>
      <c r="B8" s="245"/>
      <c r="C8" s="246"/>
      <c r="D8" s="247"/>
      <c r="E8" s="245"/>
      <c r="F8" s="245"/>
      <c r="G8" s="1094"/>
      <c r="H8" s="1095">
        <f t="shared" si="0"/>
        <v>0</v>
      </c>
    </row>
    <row r="9" spans="1:8" x14ac:dyDescent="0.2">
      <c r="A9" s="244"/>
      <c r="B9" s="245"/>
      <c r="C9" s="246"/>
      <c r="D9" s="247"/>
      <c r="E9" s="245"/>
      <c r="F9" s="245"/>
      <c r="G9" s="1094"/>
      <c r="H9" s="1095">
        <f t="shared" si="0"/>
        <v>0</v>
      </c>
    </row>
    <row r="10" spans="1:8" x14ac:dyDescent="0.2">
      <c r="A10" s="244"/>
      <c r="B10" s="245"/>
      <c r="C10" s="246"/>
      <c r="D10" s="247"/>
      <c r="E10" s="245"/>
      <c r="F10" s="245"/>
      <c r="G10" s="1094"/>
      <c r="H10" s="1095">
        <f t="shared" si="0"/>
        <v>0</v>
      </c>
    </row>
    <row r="11" spans="1:8" x14ac:dyDescent="0.2">
      <c r="A11" s="244"/>
      <c r="B11" s="245"/>
      <c r="C11" s="246"/>
      <c r="D11" s="247"/>
      <c r="E11" s="245"/>
      <c r="F11" s="245"/>
      <c r="G11" s="1094"/>
      <c r="H11" s="1095">
        <f t="shared" si="0"/>
        <v>0</v>
      </c>
    </row>
    <row r="12" spans="1:8" x14ac:dyDescent="0.2">
      <c r="A12" s="244"/>
      <c r="B12" s="245"/>
      <c r="C12" s="246"/>
      <c r="D12" s="247"/>
      <c r="E12" s="245"/>
      <c r="F12" s="245"/>
      <c r="G12" s="1094"/>
      <c r="H12" s="1095">
        <f t="shared" si="0"/>
        <v>0</v>
      </c>
    </row>
    <row r="13" spans="1:8" x14ac:dyDescent="0.2">
      <c r="A13" s="244"/>
      <c r="B13" s="245"/>
      <c r="C13" s="246"/>
      <c r="D13" s="247"/>
      <c r="E13" s="245"/>
      <c r="F13" s="245"/>
      <c r="G13" s="1094"/>
      <c r="H13" s="1095">
        <f t="shared" si="0"/>
        <v>0</v>
      </c>
    </row>
    <row r="14" spans="1:8" x14ac:dyDescent="0.2">
      <c r="A14" s="244"/>
      <c r="B14" s="245"/>
      <c r="C14" s="246"/>
      <c r="D14" s="247"/>
      <c r="E14" s="245"/>
      <c r="F14" s="245"/>
      <c r="G14" s="1094"/>
      <c r="H14" s="1095">
        <f t="shared" si="0"/>
        <v>0</v>
      </c>
    </row>
    <row r="15" spans="1:8" x14ac:dyDescent="0.2">
      <c r="A15" s="244"/>
      <c r="B15" s="245"/>
      <c r="C15" s="246"/>
      <c r="D15" s="247"/>
      <c r="E15" s="245"/>
      <c r="F15" s="245"/>
      <c r="G15" s="1094"/>
      <c r="H15" s="1095">
        <f t="shared" si="0"/>
        <v>0</v>
      </c>
    </row>
    <row r="16" spans="1:8" ht="15.75" thickBot="1" x14ac:dyDescent="0.25">
      <c r="A16" s="248"/>
      <c r="B16" s="249"/>
      <c r="C16" s="250"/>
      <c r="D16" s="251"/>
      <c r="E16" s="249"/>
      <c r="F16" s="249"/>
      <c r="G16" s="1096"/>
      <c r="H16" s="1097">
        <f t="shared" si="0"/>
        <v>0</v>
      </c>
    </row>
    <row r="17" spans="1:8" x14ac:dyDescent="0.2">
      <c r="A17" s="252"/>
      <c r="B17" s="253"/>
      <c r="C17" s="253"/>
      <c r="D17" s="253"/>
      <c r="E17" s="253"/>
      <c r="F17" s="253"/>
      <c r="G17" s="1098" t="s">
        <v>252</v>
      </c>
      <c r="H17" s="1101">
        <f>SUM(H7:H16)</f>
        <v>0</v>
      </c>
    </row>
    <row r="18" spans="1:8" x14ac:dyDescent="0.2">
      <c r="A18" s="255"/>
      <c r="B18" s="114"/>
      <c r="C18" s="114"/>
      <c r="D18" s="114"/>
      <c r="E18" s="114"/>
      <c r="F18" s="114"/>
      <c r="G18" s="533"/>
      <c r="H18" s="534"/>
    </row>
    <row r="19" spans="1:8" x14ac:dyDescent="0.2">
      <c r="A19" s="232" t="s">
        <v>88</v>
      </c>
      <c r="B19" s="256"/>
      <c r="C19" s="256"/>
      <c r="D19" s="256"/>
      <c r="E19" s="256"/>
      <c r="F19" s="256"/>
      <c r="G19" s="562"/>
      <c r="H19" s="563"/>
    </row>
    <row r="20" spans="1:8" ht="45" x14ac:dyDescent="0.2">
      <c r="A20" s="235" t="s">
        <v>4</v>
      </c>
      <c r="B20" s="237" t="s">
        <v>49</v>
      </c>
      <c r="C20" s="258"/>
      <c r="D20" s="237" t="s">
        <v>29</v>
      </c>
      <c r="E20" s="238"/>
      <c r="F20" s="527" t="s">
        <v>503</v>
      </c>
      <c r="G20" s="236" t="s">
        <v>89</v>
      </c>
      <c r="H20" s="354" t="s">
        <v>8</v>
      </c>
    </row>
    <row r="21" spans="1:8" x14ac:dyDescent="0.2">
      <c r="A21" s="240"/>
      <c r="B21" s="242"/>
      <c r="C21" s="259"/>
      <c r="D21" s="242"/>
      <c r="E21" s="243"/>
      <c r="F21" s="1131"/>
      <c r="G21" s="260"/>
      <c r="H21" s="1093">
        <f t="shared" ref="H21:H30" si="1">F21*G21</f>
        <v>0</v>
      </c>
    </row>
    <row r="22" spans="1:8" x14ac:dyDescent="0.2">
      <c r="A22" s="244"/>
      <c r="B22" s="246"/>
      <c r="C22" s="261"/>
      <c r="D22" s="246"/>
      <c r="E22" s="247"/>
      <c r="F22" s="1132"/>
      <c r="G22" s="1094"/>
      <c r="H22" s="1095">
        <f t="shared" si="1"/>
        <v>0</v>
      </c>
    </row>
    <row r="23" spans="1:8" x14ac:dyDescent="0.2">
      <c r="A23" s="244"/>
      <c r="B23" s="246"/>
      <c r="C23" s="261"/>
      <c r="D23" s="246"/>
      <c r="E23" s="247"/>
      <c r="F23" s="1132"/>
      <c r="G23" s="1094"/>
      <c r="H23" s="1095">
        <f t="shared" si="1"/>
        <v>0</v>
      </c>
    </row>
    <row r="24" spans="1:8" x14ac:dyDescent="0.2">
      <c r="A24" s="244"/>
      <c r="B24" s="246"/>
      <c r="C24" s="261"/>
      <c r="D24" s="246"/>
      <c r="E24" s="247"/>
      <c r="F24" s="1132"/>
      <c r="G24" s="1094"/>
      <c r="H24" s="1095">
        <f t="shared" si="1"/>
        <v>0</v>
      </c>
    </row>
    <row r="25" spans="1:8" x14ac:dyDescent="0.2">
      <c r="A25" s="244"/>
      <c r="B25" s="246"/>
      <c r="C25" s="261"/>
      <c r="D25" s="246"/>
      <c r="E25" s="247"/>
      <c r="F25" s="1132"/>
      <c r="G25" s="1094"/>
      <c r="H25" s="1095">
        <f t="shared" si="1"/>
        <v>0</v>
      </c>
    </row>
    <row r="26" spans="1:8" x14ac:dyDescent="0.2">
      <c r="A26" s="244"/>
      <c r="B26" s="246"/>
      <c r="C26" s="261"/>
      <c r="D26" s="246"/>
      <c r="E26" s="247"/>
      <c r="F26" s="1132"/>
      <c r="G26" s="1094"/>
      <c r="H26" s="1095">
        <f t="shared" si="1"/>
        <v>0</v>
      </c>
    </row>
    <row r="27" spans="1:8" x14ac:dyDescent="0.2">
      <c r="A27" s="244"/>
      <c r="B27" s="246"/>
      <c r="C27" s="261"/>
      <c r="D27" s="246"/>
      <c r="E27" s="247"/>
      <c r="F27" s="1132"/>
      <c r="G27" s="1094"/>
      <c r="H27" s="1095">
        <f t="shared" si="1"/>
        <v>0</v>
      </c>
    </row>
    <row r="28" spans="1:8" x14ac:dyDescent="0.2">
      <c r="A28" s="244"/>
      <c r="B28" s="246"/>
      <c r="C28" s="261"/>
      <c r="D28" s="246"/>
      <c r="E28" s="247"/>
      <c r="F28" s="1132"/>
      <c r="G28" s="1094"/>
      <c r="H28" s="1095">
        <f t="shared" si="1"/>
        <v>0</v>
      </c>
    </row>
    <row r="29" spans="1:8" x14ac:dyDescent="0.2">
      <c r="A29" s="244"/>
      <c r="B29" s="246"/>
      <c r="C29" s="261"/>
      <c r="D29" s="246"/>
      <c r="E29" s="247"/>
      <c r="F29" s="1132"/>
      <c r="G29" s="1094"/>
      <c r="H29" s="1095">
        <f t="shared" si="1"/>
        <v>0</v>
      </c>
    </row>
    <row r="30" spans="1:8" ht="15.75" thickBot="1" x14ac:dyDescent="0.25">
      <c r="A30" s="248"/>
      <c r="B30" s="250"/>
      <c r="C30" s="262"/>
      <c r="D30" s="250"/>
      <c r="E30" s="251"/>
      <c r="F30" s="1133"/>
      <c r="G30" s="1096"/>
      <c r="H30" s="1097">
        <f t="shared" si="1"/>
        <v>0</v>
      </c>
    </row>
    <row r="31" spans="1:8" x14ac:dyDescent="0.2">
      <c r="A31" s="252"/>
      <c r="B31" s="253"/>
      <c r="C31" s="253"/>
      <c r="D31" s="253"/>
      <c r="E31" s="253"/>
      <c r="F31" s="253"/>
      <c r="G31" s="1098" t="s">
        <v>253</v>
      </c>
      <c r="H31" s="1101">
        <f>SUM(H21:H30)</f>
        <v>0</v>
      </c>
    </row>
    <row r="32" spans="1:8" x14ac:dyDescent="0.2">
      <c r="A32" s="263"/>
      <c r="B32" s="264"/>
      <c r="C32" s="264"/>
      <c r="D32" s="264"/>
      <c r="E32" s="264"/>
      <c r="F32" s="264"/>
      <c r="G32" s="537"/>
      <c r="H32" s="538"/>
    </row>
    <row r="33" spans="1:8" x14ac:dyDescent="0.2">
      <c r="A33" s="232" t="s">
        <v>90</v>
      </c>
      <c r="B33" s="233"/>
      <c r="C33" s="233"/>
      <c r="D33" s="233"/>
      <c r="E33" s="233"/>
      <c r="F33" s="233"/>
      <c r="G33" s="539"/>
      <c r="H33" s="353"/>
    </row>
    <row r="34" spans="1:8" ht="45" x14ac:dyDescent="0.2">
      <c r="A34" s="235" t="s">
        <v>4</v>
      </c>
      <c r="B34" s="265" t="s">
        <v>49</v>
      </c>
      <c r="C34" s="238"/>
      <c r="D34" s="236" t="s">
        <v>91</v>
      </c>
      <c r="E34" s="236" t="s">
        <v>92</v>
      </c>
      <c r="F34" s="236" t="s">
        <v>93</v>
      </c>
      <c r="G34" s="527" t="s">
        <v>94</v>
      </c>
      <c r="H34" s="354" t="s">
        <v>8</v>
      </c>
    </row>
    <row r="35" spans="1:8" x14ac:dyDescent="0.2">
      <c r="A35" s="266"/>
      <c r="B35" s="267"/>
      <c r="C35" s="268"/>
      <c r="D35" s="269"/>
      <c r="E35" s="269"/>
      <c r="F35" s="269"/>
      <c r="G35" s="1105"/>
      <c r="H35" s="1134">
        <f>G35*E35</f>
        <v>0</v>
      </c>
    </row>
    <row r="36" spans="1:8" x14ac:dyDescent="0.2">
      <c r="A36" s="244"/>
      <c r="B36" s="246"/>
      <c r="C36" s="247"/>
      <c r="D36" s="245"/>
      <c r="E36" s="245"/>
      <c r="F36" s="245"/>
      <c r="G36" s="1094"/>
      <c r="H36" s="1135">
        <f t="shared" ref="H36:H44" si="2">G36*E36</f>
        <v>0</v>
      </c>
    </row>
    <row r="37" spans="1:8" x14ac:dyDescent="0.2">
      <c r="A37" s="244"/>
      <c r="B37" s="246"/>
      <c r="C37" s="247"/>
      <c r="D37" s="245"/>
      <c r="E37" s="245"/>
      <c r="F37" s="245"/>
      <c r="G37" s="1094"/>
      <c r="H37" s="1135">
        <f t="shared" si="2"/>
        <v>0</v>
      </c>
    </row>
    <row r="38" spans="1:8" x14ac:dyDescent="0.2">
      <c r="A38" s="244"/>
      <c r="B38" s="246"/>
      <c r="C38" s="247"/>
      <c r="D38" s="245"/>
      <c r="E38" s="245"/>
      <c r="F38" s="245"/>
      <c r="G38" s="1094"/>
      <c r="H38" s="1135">
        <f t="shared" si="2"/>
        <v>0</v>
      </c>
    </row>
    <row r="39" spans="1:8" x14ac:dyDescent="0.2">
      <c r="A39" s="244"/>
      <c r="B39" s="246"/>
      <c r="C39" s="247"/>
      <c r="D39" s="245"/>
      <c r="E39" s="245"/>
      <c r="F39" s="245"/>
      <c r="G39" s="1094"/>
      <c r="H39" s="1135">
        <f t="shared" si="2"/>
        <v>0</v>
      </c>
    </row>
    <row r="40" spans="1:8" x14ac:dyDescent="0.2">
      <c r="A40" s="244"/>
      <c r="B40" s="246"/>
      <c r="C40" s="247"/>
      <c r="D40" s="245"/>
      <c r="E40" s="245"/>
      <c r="F40" s="245"/>
      <c r="G40" s="1094"/>
      <c r="H40" s="1135">
        <f t="shared" si="2"/>
        <v>0</v>
      </c>
    </row>
    <row r="41" spans="1:8" x14ac:dyDescent="0.2">
      <c r="A41" s="244"/>
      <c r="B41" s="246"/>
      <c r="C41" s="247"/>
      <c r="D41" s="245"/>
      <c r="E41" s="245"/>
      <c r="F41" s="245"/>
      <c r="G41" s="1094"/>
      <c r="H41" s="1135">
        <f t="shared" si="2"/>
        <v>0</v>
      </c>
    </row>
    <row r="42" spans="1:8" x14ac:dyDescent="0.2">
      <c r="A42" s="248"/>
      <c r="B42" s="250"/>
      <c r="C42" s="251"/>
      <c r="D42" s="249"/>
      <c r="E42" s="249"/>
      <c r="F42" s="249"/>
      <c r="G42" s="1096"/>
      <c r="H42" s="1135">
        <f t="shared" si="2"/>
        <v>0</v>
      </c>
    </row>
    <row r="43" spans="1:8" x14ac:dyDescent="0.2">
      <c r="A43" s="270"/>
      <c r="B43" s="1083"/>
      <c r="C43" s="1084"/>
      <c r="D43" s="271"/>
      <c r="E43" s="271"/>
      <c r="F43" s="271"/>
      <c r="G43" s="1136"/>
      <c r="H43" s="1135">
        <f t="shared" si="2"/>
        <v>0</v>
      </c>
    </row>
    <row r="44" spans="1:8" ht="15.75" thickBot="1" x14ac:dyDescent="0.25">
      <c r="A44" s="270"/>
      <c r="B44" s="1083"/>
      <c r="C44" s="1084"/>
      <c r="D44" s="271"/>
      <c r="E44" s="271"/>
      <c r="F44" s="271"/>
      <c r="G44" s="1139"/>
      <c r="H44" s="1140">
        <f t="shared" si="2"/>
        <v>0</v>
      </c>
    </row>
    <row r="45" spans="1:8" x14ac:dyDescent="0.2">
      <c r="A45" s="272"/>
      <c r="B45" s="273"/>
      <c r="C45" s="273"/>
      <c r="D45" s="273"/>
      <c r="E45" s="273"/>
      <c r="F45" s="273"/>
      <c r="G45" s="1138" t="s">
        <v>254</v>
      </c>
      <c r="H45" s="1137">
        <f>SUM(H35:H44)</f>
        <v>0</v>
      </c>
    </row>
    <row r="46" spans="1:8" x14ac:dyDescent="0.2">
      <c r="A46" s="255"/>
      <c r="B46" s="114"/>
      <c r="C46" s="114"/>
      <c r="D46" s="114"/>
      <c r="E46" s="114"/>
      <c r="F46" s="114"/>
      <c r="G46" s="533"/>
      <c r="H46" s="534"/>
    </row>
    <row r="47" spans="1:8" x14ac:dyDescent="0.2">
      <c r="A47" s="232" t="s">
        <v>95</v>
      </c>
      <c r="B47" s="233"/>
      <c r="C47" s="233"/>
      <c r="D47" s="233"/>
      <c r="E47" s="233"/>
      <c r="F47" s="233"/>
      <c r="G47" s="539"/>
      <c r="H47" s="353"/>
    </row>
    <row r="48" spans="1:8" ht="45" x14ac:dyDescent="0.2">
      <c r="A48" s="274" t="s">
        <v>4</v>
      </c>
      <c r="B48" s="265" t="s">
        <v>42</v>
      </c>
      <c r="C48" s="275"/>
      <c r="D48" s="236" t="s">
        <v>96</v>
      </c>
      <c r="E48" s="236" t="s">
        <v>97</v>
      </c>
      <c r="F48" s="236" t="s">
        <v>98</v>
      </c>
      <c r="G48" s="527" t="s">
        <v>99</v>
      </c>
      <c r="H48" s="354" t="s">
        <v>52</v>
      </c>
    </row>
    <row r="49" spans="1:8" x14ac:dyDescent="0.2">
      <c r="A49" s="240"/>
      <c r="B49" s="242"/>
      <c r="C49" s="276"/>
      <c r="D49" s="241"/>
      <c r="E49" s="241"/>
      <c r="F49" s="241"/>
      <c r="G49" s="260"/>
      <c r="H49" s="1141">
        <f>G49*F49</f>
        <v>0</v>
      </c>
    </row>
    <row r="50" spans="1:8" x14ac:dyDescent="0.2">
      <c r="A50" s="244"/>
      <c r="B50" s="246"/>
      <c r="C50" s="277"/>
      <c r="D50" s="246"/>
      <c r="E50" s="245"/>
      <c r="F50" s="245"/>
      <c r="G50" s="1094"/>
      <c r="H50" s="1135"/>
    </row>
    <row r="51" spans="1:8" x14ac:dyDescent="0.2">
      <c r="A51" s="244"/>
      <c r="B51" s="246"/>
      <c r="C51" s="277"/>
      <c r="D51" s="246"/>
      <c r="E51" s="245"/>
      <c r="F51" s="245"/>
      <c r="G51" s="1094"/>
      <c r="H51" s="1135"/>
    </row>
    <row r="52" spans="1:8" x14ac:dyDescent="0.2">
      <c r="A52" s="244"/>
      <c r="B52" s="246"/>
      <c r="C52" s="277"/>
      <c r="D52" s="246"/>
      <c r="E52" s="245"/>
      <c r="F52" s="245"/>
      <c r="G52" s="1094"/>
      <c r="H52" s="1135"/>
    </row>
    <row r="53" spans="1:8" x14ac:dyDescent="0.2">
      <c r="A53" s="244"/>
      <c r="B53" s="246"/>
      <c r="C53" s="277"/>
      <c r="D53" s="246"/>
      <c r="E53" s="245"/>
      <c r="F53" s="245"/>
      <c r="G53" s="1094"/>
      <c r="H53" s="1135"/>
    </row>
    <row r="54" spans="1:8" x14ac:dyDescent="0.2">
      <c r="A54" s="244"/>
      <c r="B54" s="246"/>
      <c r="C54" s="277"/>
      <c r="D54" s="246"/>
      <c r="E54" s="245"/>
      <c r="F54" s="245"/>
      <c r="G54" s="1094"/>
      <c r="H54" s="1135"/>
    </row>
    <row r="55" spans="1:8" ht="15.75" thickBot="1" x14ac:dyDescent="0.25">
      <c r="A55" s="248"/>
      <c r="B55" s="250"/>
      <c r="C55" s="278"/>
      <c r="D55" s="250"/>
      <c r="E55" s="245"/>
      <c r="F55" s="249"/>
      <c r="G55" s="1096"/>
      <c r="H55" s="1142"/>
    </row>
    <row r="56" spans="1:8" x14ac:dyDescent="0.2">
      <c r="A56" s="252"/>
      <c r="B56" s="253"/>
      <c r="C56" s="253"/>
      <c r="D56" s="253"/>
      <c r="E56" s="279"/>
      <c r="F56" s="253"/>
      <c r="G56" s="1098" t="s">
        <v>244</v>
      </c>
      <c r="H56" s="1101">
        <f>SUM(H49:H55)</f>
        <v>0</v>
      </c>
    </row>
    <row r="57" spans="1:8" ht="15.75" thickBot="1" x14ac:dyDescent="0.25">
      <c r="A57" s="263"/>
      <c r="B57" s="264"/>
      <c r="C57" s="264"/>
      <c r="D57" s="264"/>
      <c r="E57" s="280"/>
      <c r="F57" s="264"/>
      <c r="G57" s="537"/>
      <c r="H57" s="564"/>
    </row>
    <row r="58" spans="1:8" ht="15.75" thickBot="1" x14ac:dyDescent="0.25">
      <c r="A58" s="263"/>
      <c r="B58" s="281"/>
      <c r="C58" s="281"/>
      <c r="D58" s="281"/>
      <c r="E58" s="281"/>
      <c r="F58" s="281"/>
      <c r="G58" s="565" t="s">
        <v>507</v>
      </c>
      <c r="H58" s="1143">
        <f>(H17+IF(AND(H31&gt;0,H17&gt;0),0,H31)+H45+H56)*1.14</f>
        <v>0</v>
      </c>
    </row>
    <row r="59" spans="1:8" ht="16.5" thickTop="1" thickBot="1" x14ac:dyDescent="0.25">
      <c r="A59" s="283" t="str">
        <f>IF(AND(H31&gt;0,H17&gt;0),"You cannot claim for both Part Time and Full Time supervision","")</f>
        <v/>
      </c>
      <c r="B59" s="284"/>
      <c r="C59" s="284"/>
      <c r="D59" s="284"/>
      <c r="E59" s="284"/>
      <c r="F59" s="284"/>
      <c r="G59" s="566" t="s">
        <v>239</v>
      </c>
      <c r="H59" s="1144">
        <f>H58/1.14</f>
        <v>0</v>
      </c>
    </row>
    <row r="60" spans="1:8" ht="15.75" thickTop="1" x14ac:dyDescent="0.2">
      <c r="A60" s="263"/>
      <c r="B60" s="264"/>
      <c r="C60" s="264"/>
      <c r="D60" s="264"/>
      <c r="E60" s="264"/>
      <c r="F60" s="264"/>
      <c r="G60" s="282"/>
      <c r="H60" s="418"/>
    </row>
    <row r="61" spans="1:8" ht="15.75" thickBot="1" x14ac:dyDescent="0.25">
      <c r="A61" s="285"/>
      <c r="B61" s="281"/>
      <c r="C61" s="281"/>
      <c r="D61" s="281"/>
      <c r="E61" s="281"/>
      <c r="F61" s="281"/>
      <c r="G61" s="286"/>
      <c r="H61" s="287"/>
    </row>
    <row r="62" spans="1:8" ht="15.75" thickTop="1" x14ac:dyDescent="0.2"/>
  </sheetData>
  <mergeCells count="1">
    <mergeCell ref="A3:B3"/>
  </mergeCells>
  <phoneticPr fontId="75" type="noConversion"/>
  <printOptions horizontalCentered="1"/>
  <pageMargins left="0.55118110236220474" right="0.55118110236220474" top="0.78740157480314965" bottom="0.78740157480314965" header="0.51181102362204722" footer="0.51181102362204722"/>
  <pageSetup paperSize="9" scale="70" orientation="portrait" r:id="rId1"/>
  <headerFooter alignWithMargins="0">
    <oddFooter>&amp;L&amp;8&amp;F Rev 1 of 310805&amp;C&amp;8&amp;A&amp;R&amp;8&amp;D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topLeftCell="A2" zoomScaleNormal="75" zoomScaleSheetLayoutView="75" workbookViewId="0">
      <selection activeCell="C3" sqref="C3"/>
    </sheetView>
  </sheetViews>
  <sheetFormatPr defaultRowHeight="15" x14ac:dyDescent="0.2"/>
  <cols>
    <col min="1" max="1" width="9.33203125" bestFit="1" customWidth="1"/>
    <col min="5" max="5" width="10" customWidth="1"/>
    <col min="9" max="9" width="9" bestFit="1" customWidth="1"/>
  </cols>
  <sheetData>
    <row r="1" spans="1:9" ht="17.25" thickTop="1" thickBot="1" x14ac:dyDescent="0.25">
      <c r="A1" s="223" t="s">
        <v>102</v>
      </c>
      <c r="B1" s="224"/>
      <c r="C1" s="224"/>
      <c r="D1" s="224"/>
      <c r="E1" s="224"/>
      <c r="F1" s="224"/>
      <c r="G1" s="224"/>
      <c r="H1" s="224"/>
      <c r="I1" s="225"/>
    </row>
    <row r="2" spans="1:9" ht="16.5" thickTop="1" x14ac:dyDescent="0.2">
      <c r="A2" s="402" t="s">
        <v>261</v>
      </c>
      <c r="B2" s="114"/>
      <c r="C2" s="114"/>
      <c r="D2" s="114"/>
      <c r="E2" s="114"/>
      <c r="F2" s="114"/>
      <c r="G2" s="114"/>
      <c r="H2" s="114"/>
      <c r="I2" s="45"/>
    </row>
    <row r="3" spans="1:9" ht="15.75" x14ac:dyDescent="0.2">
      <c r="A3" s="1352" t="s">
        <v>39</v>
      </c>
      <c r="B3" s="1353"/>
      <c r="C3" s="1076">
        <f>'Input Data'!$D$21</f>
        <v>0</v>
      </c>
      <c r="D3" s="114"/>
      <c r="E3" s="114"/>
      <c r="F3" s="288" t="s">
        <v>203</v>
      </c>
      <c r="G3" s="1078">
        <f>'Input Data'!$D$5</f>
        <v>0</v>
      </c>
      <c r="H3" s="114"/>
      <c r="I3" s="45"/>
    </row>
    <row r="4" spans="1:9" ht="15.75" thickBot="1" x14ac:dyDescent="0.25">
      <c r="A4" s="289"/>
      <c r="B4" s="222"/>
      <c r="C4" s="222"/>
      <c r="D4" s="222"/>
      <c r="E4" s="222"/>
      <c r="F4" s="222"/>
      <c r="G4" s="222"/>
      <c r="H4" s="222"/>
      <c r="I4" s="228"/>
    </row>
    <row r="5" spans="1:9" ht="15.75" thickTop="1" x14ac:dyDescent="0.2">
      <c r="A5" s="255"/>
      <c r="B5" s="114"/>
      <c r="C5" s="114"/>
      <c r="D5" s="114"/>
      <c r="E5" s="114"/>
      <c r="F5" s="114"/>
      <c r="G5" s="114"/>
      <c r="H5" s="114"/>
      <c r="I5" s="45"/>
    </row>
    <row r="6" spans="1:9" x14ac:dyDescent="0.2">
      <c r="A6" s="290" t="s">
        <v>103</v>
      </c>
      <c r="B6" s="233"/>
      <c r="C6" s="233"/>
      <c r="D6" s="233"/>
      <c r="E6" s="233"/>
      <c r="F6" s="233"/>
      <c r="G6" s="233"/>
      <c r="H6" s="233"/>
      <c r="I6" s="234"/>
    </row>
    <row r="7" spans="1:9" ht="30" x14ac:dyDescent="0.2">
      <c r="A7" s="235" t="s">
        <v>4</v>
      </c>
      <c r="B7" s="1374" t="s">
        <v>104</v>
      </c>
      <c r="C7" s="1375"/>
      <c r="D7" s="1376"/>
      <c r="E7" s="236" t="s">
        <v>105</v>
      </c>
      <c r="F7" s="1374" t="s">
        <v>42</v>
      </c>
      <c r="G7" s="1375"/>
      <c r="H7" s="1376"/>
      <c r="I7" s="239" t="s">
        <v>52</v>
      </c>
    </row>
    <row r="8" spans="1:9" x14ac:dyDescent="0.2">
      <c r="A8" s="291"/>
      <c r="B8" s="1377"/>
      <c r="C8" s="1358"/>
      <c r="D8" s="1359"/>
      <c r="E8" s="292"/>
      <c r="F8" s="1377"/>
      <c r="G8" s="1358"/>
      <c r="H8" s="1359"/>
      <c r="I8" s="293"/>
    </row>
    <row r="9" spans="1:9" x14ac:dyDescent="0.2">
      <c r="A9" s="244"/>
      <c r="B9" s="1372"/>
      <c r="C9" s="1361"/>
      <c r="D9" s="1362"/>
      <c r="E9" s="245"/>
      <c r="F9" s="1372"/>
      <c r="G9" s="1361"/>
      <c r="H9" s="1362"/>
      <c r="I9" s="294"/>
    </row>
    <row r="10" spans="1:9" x14ac:dyDescent="0.2">
      <c r="A10" s="244"/>
      <c r="B10" s="1372"/>
      <c r="C10" s="1361"/>
      <c r="D10" s="1362"/>
      <c r="E10" s="245"/>
      <c r="F10" s="1372"/>
      <c r="G10" s="1361"/>
      <c r="H10" s="1362"/>
      <c r="I10" s="294"/>
    </row>
    <row r="11" spans="1:9" x14ac:dyDescent="0.2">
      <c r="A11" s="244"/>
      <c r="B11" s="1372"/>
      <c r="C11" s="1361"/>
      <c r="D11" s="1362"/>
      <c r="E11" s="245"/>
      <c r="F11" s="1372"/>
      <c r="G11" s="1361"/>
      <c r="H11" s="1362"/>
      <c r="I11" s="294"/>
    </row>
    <row r="12" spans="1:9" x14ac:dyDescent="0.2">
      <c r="A12" s="244"/>
      <c r="B12" s="1372"/>
      <c r="C12" s="1361"/>
      <c r="D12" s="1362"/>
      <c r="E12" s="245"/>
      <c r="F12" s="1372"/>
      <c r="G12" s="1361"/>
      <c r="H12" s="1362"/>
      <c r="I12" s="294"/>
    </row>
    <row r="13" spans="1:9" x14ac:dyDescent="0.2">
      <c r="A13" s="244"/>
      <c r="B13" s="1372"/>
      <c r="C13" s="1361"/>
      <c r="D13" s="1362"/>
      <c r="E13" s="245"/>
      <c r="F13" s="1372"/>
      <c r="G13" s="1361"/>
      <c r="H13" s="1362"/>
      <c r="I13" s="294"/>
    </row>
    <row r="14" spans="1:9" x14ac:dyDescent="0.2">
      <c r="A14" s="244"/>
      <c r="B14" s="1372"/>
      <c r="C14" s="1361"/>
      <c r="D14" s="1362"/>
      <c r="E14" s="245"/>
      <c r="F14" s="1372"/>
      <c r="G14" s="1361"/>
      <c r="H14" s="1362"/>
      <c r="I14" s="294"/>
    </row>
    <row r="15" spans="1:9" x14ac:dyDescent="0.2">
      <c r="A15" s="244"/>
      <c r="B15" s="1372"/>
      <c r="C15" s="1361"/>
      <c r="D15" s="1362"/>
      <c r="E15" s="245"/>
      <c r="F15" s="1372"/>
      <c r="G15" s="1361"/>
      <c r="H15" s="1362"/>
      <c r="I15" s="294"/>
    </row>
    <row r="16" spans="1:9" x14ac:dyDescent="0.2">
      <c r="A16" s="244"/>
      <c r="B16" s="1372"/>
      <c r="C16" s="1361"/>
      <c r="D16" s="1362"/>
      <c r="E16" s="245"/>
      <c r="F16" s="1372"/>
      <c r="G16" s="1361"/>
      <c r="H16" s="1362"/>
      <c r="I16" s="294"/>
    </row>
    <row r="17" spans="1:9" ht="15.75" thickBot="1" x14ac:dyDescent="0.25">
      <c r="A17" s="295"/>
      <c r="B17" s="1373"/>
      <c r="C17" s="1364"/>
      <c r="D17" s="1365"/>
      <c r="E17" s="296"/>
      <c r="F17" s="1373"/>
      <c r="G17" s="1364"/>
      <c r="H17" s="1365"/>
      <c r="I17" s="297"/>
    </row>
    <row r="18" spans="1:9" x14ac:dyDescent="0.2">
      <c r="A18" s="252"/>
      <c r="B18" s="253"/>
      <c r="C18" s="253"/>
      <c r="D18" s="253"/>
      <c r="E18" s="253"/>
      <c r="F18" s="253"/>
      <c r="G18" s="253"/>
      <c r="H18" s="254" t="s">
        <v>108</v>
      </c>
      <c r="I18" s="1145">
        <f>SUM(I8:I17)</f>
        <v>0</v>
      </c>
    </row>
    <row r="19" spans="1:9" ht="15.75" thickBot="1" x14ac:dyDescent="0.25">
      <c r="A19" s="263"/>
      <c r="B19" s="264"/>
      <c r="C19" s="264"/>
      <c r="D19" s="264"/>
      <c r="E19" s="264"/>
      <c r="F19" s="264"/>
      <c r="G19" s="264"/>
      <c r="H19" s="518" t="s">
        <v>278</v>
      </c>
      <c r="I19" s="1146">
        <v>0</v>
      </c>
    </row>
    <row r="20" spans="1:9" ht="16.5" thickTop="1" thickBot="1" x14ac:dyDescent="0.25">
      <c r="A20" s="255"/>
      <c r="B20" s="114"/>
      <c r="C20" s="114"/>
      <c r="D20" s="114"/>
      <c r="E20" s="114"/>
      <c r="F20" s="114"/>
      <c r="G20" s="114"/>
      <c r="H20" s="264" t="s">
        <v>279</v>
      </c>
      <c r="I20" s="1147">
        <f>I18-I19</f>
        <v>0</v>
      </c>
    </row>
    <row r="21" spans="1:9" x14ac:dyDescent="0.2">
      <c r="A21" s="298" t="s">
        <v>109</v>
      </c>
      <c r="B21" s="233"/>
      <c r="C21" s="233"/>
      <c r="D21" s="233"/>
      <c r="E21" s="233"/>
      <c r="F21" s="233"/>
      <c r="G21" s="233"/>
      <c r="H21" s="233"/>
      <c r="I21" s="234"/>
    </row>
    <row r="22" spans="1:9" x14ac:dyDescent="0.2">
      <c r="A22" s="229" t="s">
        <v>110</v>
      </c>
      <c r="B22" s="114" t="s">
        <v>106</v>
      </c>
      <c r="C22" s="114"/>
      <c r="D22" s="230" t="s">
        <v>111</v>
      </c>
      <c r="E22" s="114" t="s">
        <v>107</v>
      </c>
      <c r="F22" s="230"/>
      <c r="G22" s="299" t="s">
        <v>112</v>
      </c>
      <c r="H22" s="114"/>
      <c r="I22" s="45"/>
    </row>
    <row r="23" spans="1:9" x14ac:dyDescent="0.2">
      <c r="A23" s="300" t="s">
        <v>113</v>
      </c>
      <c r="B23" s="301" t="s">
        <v>114</v>
      </c>
      <c r="C23" s="301"/>
      <c r="D23" s="302" t="s">
        <v>115</v>
      </c>
      <c r="E23" s="301" t="s">
        <v>116</v>
      </c>
      <c r="F23" s="302"/>
      <c r="G23" s="302" t="s">
        <v>117</v>
      </c>
      <c r="H23" s="301"/>
      <c r="I23" s="303"/>
    </row>
    <row r="24" spans="1:9" ht="15.75" thickBot="1" x14ac:dyDescent="0.25">
      <c r="A24" s="515"/>
      <c r="B24" s="516"/>
      <c r="C24" s="516"/>
      <c r="D24" s="516"/>
      <c r="E24" s="516"/>
      <c r="F24" s="516"/>
      <c r="G24" s="516"/>
      <c r="H24" s="516"/>
      <c r="I24" s="517"/>
    </row>
    <row r="25" spans="1:9" ht="15.75" thickTop="1" x14ac:dyDescent="0.2"/>
  </sheetData>
  <mergeCells count="23">
    <mergeCell ref="B9:D9"/>
    <mergeCell ref="F9:H9"/>
    <mergeCell ref="A3:B3"/>
    <mergeCell ref="B7:D7"/>
    <mergeCell ref="F7:H7"/>
    <mergeCell ref="B8:D8"/>
    <mergeCell ref="F8:H8"/>
    <mergeCell ref="B12:D12"/>
    <mergeCell ref="F12:H12"/>
    <mergeCell ref="B13:D13"/>
    <mergeCell ref="F13:H13"/>
    <mergeCell ref="B10:D10"/>
    <mergeCell ref="F10:H10"/>
    <mergeCell ref="B11:D11"/>
    <mergeCell ref="F11:H11"/>
    <mergeCell ref="B14:D14"/>
    <mergeCell ref="F14:H14"/>
    <mergeCell ref="B17:D17"/>
    <mergeCell ref="F17:H17"/>
    <mergeCell ref="B15:D15"/>
    <mergeCell ref="F15:H15"/>
    <mergeCell ref="B16:D16"/>
    <mergeCell ref="F16:H16"/>
  </mergeCells>
  <phoneticPr fontId="75" type="noConversion"/>
  <printOptions horizontalCentered="1"/>
  <pageMargins left="0.74803149606299213" right="0.55118110236220474" top="0.78740157480314965" bottom="0.78740157480314965" header="0.51181102362204722" footer="0.51181102362204722"/>
  <pageSetup paperSize="9" scale="80" orientation="portrait" horizontalDpi="300" verticalDpi="300" r:id="rId1"/>
  <headerFooter alignWithMargins="0">
    <oddFooter>&amp;L&amp;8&amp;F Rev 1 of 310805&amp;C&amp;8&amp;A&amp;R&amp;8&amp;D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G4" sqref="G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009"/>
      <c r="B1" s="734"/>
      <c r="C1" s="734"/>
      <c r="D1" s="734"/>
      <c r="E1" s="734"/>
      <c r="F1" s="734"/>
      <c r="G1" s="734"/>
      <c r="H1" s="734"/>
      <c r="I1" s="734"/>
      <c r="J1" s="734"/>
      <c r="K1" s="734" t="s">
        <v>448</v>
      </c>
      <c r="L1" s="737"/>
    </row>
    <row r="2" spans="1:12" ht="15.75" x14ac:dyDescent="0.25">
      <c r="A2" s="1010"/>
      <c r="B2" s="740"/>
      <c r="C2" s="740"/>
      <c r="D2" s="740"/>
      <c r="E2" s="740"/>
      <c r="F2" s="1011" t="s">
        <v>449</v>
      </c>
      <c r="G2" s="740"/>
      <c r="H2" s="740"/>
      <c r="I2" s="740"/>
      <c r="J2" s="740"/>
      <c r="K2" s="740"/>
      <c r="L2" s="1012"/>
    </row>
    <row r="3" spans="1:12" x14ac:dyDescent="0.2">
      <c r="A3" s="1010"/>
      <c r="B3" s="740"/>
      <c r="C3" s="740"/>
      <c r="D3" s="740"/>
      <c r="E3" s="740"/>
      <c r="F3" s="740"/>
      <c r="G3" s="740"/>
      <c r="H3" s="740"/>
      <c r="I3" s="740"/>
      <c r="J3" s="740"/>
      <c r="K3" s="740"/>
      <c r="L3" s="742"/>
    </row>
    <row r="4" spans="1:12" x14ac:dyDescent="0.2">
      <c r="A4" s="1010"/>
      <c r="B4" s="740"/>
      <c r="C4" s="740"/>
      <c r="D4" s="740"/>
      <c r="E4" s="740"/>
      <c r="F4" s="1013" t="s">
        <v>450</v>
      </c>
      <c r="G4" s="1076">
        <f>'Input Data'!$D$21</f>
        <v>0</v>
      </c>
      <c r="H4" s="740"/>
      <c r="I4" s="740"/>
      <c r="J4" s="805" t="s">
        <v>4</v>
      </c>
      <c r="K4" s="740" t="s">
        <v>337</v>
      </c>
      <c r="L4" s="1014"/>
    </row>
    <row r="5" spans="1:12" x14ac:dyDescent="0.2">
      <c r="A5" s="1010"/>
      <c r="B5" s="740"/>
      <c r="C5" s="740"/>
      <c r="D5" s="740"/>
      <c r="E5" s="740"/>
      <c r="F5" s="740"/>
      <c r="G5" s="740"/>
      <c r="H5" s="740"/>
      <c r="I5" s="740"/>
      <c r="J5" s="740"/>
      <c r="K5" s="740"/>
      <c r="L5" s="1015"/>
    </row>
    <row r="6" spans="1:12" x14ac:dyDescent="0.2">
      <c r="A6" s="1010"/>
      <c r="B6" s="443" t="s">
        <v>451</v>
      </c>
      <c r="C6" s="740"/>
      <c r="D6" s="443" t="s">
        <v>337</v>
      </c>
      <c r="E6" s="1393"/>
      <c r="F6" s="1394"/>
      <c r="G6" s="1394"/>
      <c r="H6" s="1394"/>
      <c r="I6" s="1394"/>
      <c r="J6" s="1394"/>
      <c r="K6" s="1394"/>
      <c r="L6" s="1395"/>
    </row>
    <row r="7" spans="1:12" x14ac:dyDescent="0.2">
      <c r="A7" s="1010"/>
      <c r="B7" s="443"/>
      <c r="C7" s="740"/>
      <c r="D7" s="443"/>
      <c r="E7" s="1396"/>
      <c r="F7" s="1396"/>
      <c r="G7" s="1396"/>
      <c r="H7" s="1396"/>
      <c r="I7" s="1396"/>
      <c r="J7" s="1396"/>
      <c r="K7" s="1396"/>
      <c r="L7" s="1397"/>
    </row>
    <row r="8" spans="1:12" x14ac:dyDescent="0.2">
      <c r="A8" s="1010"/>
      <c r="B8" s="443"/>
      <c r="C8" s="740"/>
      <c r="D8" s="443"/>
      <c r="E8" s="1016"/>
      <c r="F8" s="1017"/>
      <c r="G8" s="1017"/>
      <c r="H8" s="1017"/>
      <c r="I8" s="1017"/>
      <c r="J8" s="1017"/>
      <c r="K8" s="1017"/>
      <c r="L8" s="1018"/>
    </row>
    <row r="9" spans="1:12" x14ac:dyDescent="0.2">
      <c r="A9" s="1010"/>
      <c r="B9" s="740"/>
      <c r="C9" s="740"/>
      <c r="D9" s="740"/>
      <c r="E9" s="1019" t="s">
        <v>452</v>
      </c>
      <c r="F9" s="1078">
        <f>'Input Data'!$D$5</f>
        <v>0</v>
      </c>
      <c r="G9" s="1020"/>
      <c r="H9" s="1021"/>
      <c r="I9" s="1020"/>
      <c r="K9" s="1020"/>
      <c r="L9" s="1015"/>
    </row>
    <row r="10" spans="1:12" x14ac:dyDescent="0.2">
      <c r="A10" s="1010"/>
      <c r="B10" s="740"/>
      <c r="C10" s="1022"/>
      <c r="D10" s="740"/>
      <c r="E10" s="1023"/>
      <c r="F10" s="1024"/>
      <c r="G10" s="1024"/>
      <c r="H10" s="1024"/>
      <c r="I10" s="1024"/>
      <c r="J10" s="1024"/>
      <c r="K10" s="749"/>
      <c r="L10" s="1025"/>
    </row>
    <row r="11" spans="1:12" x14ac:dyDescent="0.2">
      <c r="A11" s="1010"/>
      <c r="B11" s="443" t="s">
        <v>453</v>
      </c>
      <c r="C11" s="740"/>
      <c r="D11" s="443" t="s">
        <v>337</v>
      </c>
      <c r="E11" s="1398"/>
      <c r="F11" s="1399"/>
      <c r="G11" s="1399"/>
      <c r="H11" s="1399"/>
      <c r="I11" s="1399"/>
      <c r="J11" s="1399"/>
      <c r="K11" s="1399"/>
      <c r="L11" s="1400"/>
    </row>
    <row r="12" spans="1:12" x14ac:dyDescent="0.2">
      <c r="A12" s="1010"/>
      <c r="B12" s="443" t="s">
        <v>454</v>
      </c>
      <c r="C12" s="740"/>
      <c r="D12" s="740"/>
      <c r="E12" s="1401"/>
      <c r="F12" s="1402"/>
      <c r="G12" s="1402"/>
      <c r="H12" s="1402"/>
      <c r="I12" s="1402"/>
      <c r="J12" s="1402"/>
      <c r="K12" s="740" t="s">
        <v>455</v>
      </c>
      <c r="L12" s="1026"/>
    </row>
    <row r="13" spans="1:12" x14ac:dyDescent="0.2">
      <c r="A13" s="1010"/>
      <c r="B13" s="443" t="s">
        <v>456</v>
      </c>
      <c r="C13" s="740"/>
      <c r="D13" s="443" t="s">
        <v>337</v>
      </c>
      <c r="E13" s="1027"/>
      <c r="F13" s="749"/>
      <c r="G13" s="740"/>
      <c r="H13" s="1013" t="s">
        <v>457</v>
      </c>
      <c r="I13" s="807" t="s">
        <v>337</v>
      </c>
      <c r="J13" s="1027"/>
      <c r="K13" s="749"/>
      <c r="L13" s="742"/>
    </row>
    <row r="14" spans="1:12" x14ac:dyDescent="0.2">
      <c r="A14" s="1010"/>
      <c r="B14" s="740"/>
      <c r="C14" s="740"/>
      <c r="D14" s="740"/>
      <c r="E14" s="740"/>
      <c r="F14" s="740"/>
      <c r="G14" s="740"/>
      <c r="H14" s="740"/>
      <c r="I14" s="740"/>
      <c r="J14" s="740"/>
      <c r="K14" s="740"/>
      <c r="L14" s="742"/>
    </row>
    <row r="15" spans="1:12" x14ac:dyDescent="0.2">
      <c r="A15" s="1010"/>
      <c r="B15" s="443" t="s">
        <v>458</v>
      </c>
      <c r="C15" s="740"/>
      <c r="D15" s="443" t="s">
        <v>337</v>
      </c>
      <c r="E15" s="1027"/>
      <c r="F15" s="749"/>
      <c r="G15" s="740"/>
      <c r="H15" s="1013" t="s">
        <v>459</v>
      </c>
      <c r="I15" s="807" t="s">
        <v>337</v>
      </c>
      <c r="J15" s="1028"/>
      <c r="K15" s="1024"/>
      <c r="L15" s="742"/>
    </row>
    <row r="16" spans="1:12" x14ac:dyDescent="0.2">
      <c r="A16" s="1010"/>
      <c r="B16" s="443"/>
      <c r="C16" s="740"/>
      <c r="D16" s="443"/>
      <c r="E16" s="443"/>
      <c r="F16" s="740"/>
      <c r="G16" s="740"/>
      <c r="H16" s="443"/>
      <c r="I16" s="443"/>
      <c r="J16" s="443"/>
      <c r="K16" s="740"/>
      <c r="L16" s="979"/>
    </row>
    <row r="17" spans="1:12" ht="15.75" x14ac:dyDescent="0.25">
      <c r="A17" s="1029"/>
      <c r="B17" s="443" t="s">
        <v>460</v>
      </c>
      <c r="C17" s="740"/>
      <c r="D17" s="740"/>
      <c r="E17" s="740"/>
      <c r="F17" s="740"/>
      <c r="G17" s="740"/>
      <c r="H17" s="740"/>
      <c r="I17" s="740"/>
      <c r="J17" s="740"/>
      <c r="K17" s="740"/>
      <c r="L17" s="885" t="s">
        <v>461</v>
      </c>
    </row>
    <row r="18" spans="1:12" x14ac:dyDescent="0.2">
      <c r="A18" s="1388" t="s">
        <v>462</v>
      </c>
      <c r="B18" s="740"/>
      <c r="C18" s="740"/>
      <c r="D18" s="740"/>
      <c r="E18" s="740"/>
      <c r="F18" s="922"/>
      <c r="G18" s="740"/>
      <c r="H18" s="740"/>
      <c r="I18" s="740"/>
      <c r="J18" s="740"/>
      <c r="K18" s="740"/>
      <c r="L18" s="1030"/>
    </row>
    <row r="19" spans="1:12" x14ac:dyDescent="0.2">
      <c r="A19" s="1389"/>
      <c r="B19" s="443" t="s">
        <v>463</v>
      </c>
      <c r="C19" s="740"/>
      <c r="D19" s="443" t="s">
        <v>337</v>
      </c>
      <c r="E19" s="922" t="s">
        <v>464</v>
      </c>
      <c r="F19" s="922"/>
      <c r="G19" s="740"/>
      <c r="H19" s="740" t="s">
        <v>465</v>
      </c>
      <c r="I19" s="740"/>
      <c r="J19" s="740"/>
      <c r="K19" s="740"/>
      <c r="L19" s="1031"/>
    </row>
    <row r="20" spans="1:12" x14ac:dyDescent="0.2">
      <c r="A20" s="1389"/>
      <c r="B20" s="740"/>
      <c r="C20" s="740"/>
      <c r="D20" s="740"/>
      <c r="E20" s="740"/>
      <c r="F20" s="740"/>
      <c r="G20" s="740"/>
      <c r="H20" s="795" t="s">
        <v>466</v>
      </c>
      <c r="I20" s="740"/>
      <c r="J20" s="795"/>
      <c r="K20" s="740"/>
      <c r="L20" s="1032"/>
    </row>
    <row r="21" spans="1:12" x14ac:dyDescent="0.2">
      <c r="A21" s="1390"/>
      <c r="B21" s="740"/>
      <c r="C21" s="740"/>
      <c r="D21" s="740"/>
      <c r="E21" s="740"/>
      <c r="F21" s="740"/>
      <c r="G21" s="740"/>
      <c r="H21" s="1383" t="s">
        <v>467</v>
      </c>
      <c r="I21" s="740"/>
      <c r="J21" s="1383" t="s">
        <v>468</v>
      </c>
      <c r="K21" s="740"/>
      <c r="L21" s="982"/>
    </row>
    <row r="22" spans="1:12" x14ac:dyDescent="0.2">
      <c r="A22" s="1033" t="s">
        <v>469</v>
      </c>
      <c r="B22" s="443" t="s">
        <v>470</v>
      </c>
      <c r="C22" s="740"/>
      <c r="D22" s="443" t="s">
        <v>337</v>
      </c>
      <c r="E22" s="922"/>
      <c r="F22" s="740"/>
      <c r="G22" s="740"/>
      <c r="H22" s="1384"/>
      <c r="I22" s="740"/>
      <c r="J22" s="1384"/>
      <c r="K22" s="740"/>
      <c r="L22" s="1031"/>
    </row>
    <row r="23" spans="1:12" x14ac:dyDescent="0.2">
      <c r="A23" s="1034"/>
      <c r="B23" s="443"/>
      <c r="C23" s="741" t="s">
        <v>471</v>
      </c>
      <c r="D23" s="741"/>
      <c r="E23" s="741"/>
      <c r="F23" s="741"/>
      <c r="G23" s="741"/>
      <c r="H23" s="1035"/>
      <c r="I23" s="741"/>
      <c r="J23" s="1035"/>
      <c r="K23" s="740"/>
      <c r="L23" s="1036"/>
    </row>
    <row r="24" spans="1:12" x14ac:dyDescent="0.2">
      <c r="A24" s="1034"/>
      <c r="B24" s="443"/>
      <c r="C24" s="740" t="s">
        <v>472</v>
      </c>
      <c r="D24" s="443"/>
      <c r="E24" s="740"/>
      <c r="F24" s="740"/>
      <c r="G24" s="740"/>
      <c r="H24" s="1037"/>
      <c r="I24" s="740"/>
      <c r="J24" s="1037"/>
      <c r="K24" s="740"/>
      <c r="L24" s="1036"/>
    </row>
    <row r="25" spans="1:12" x14ac:dyDescent="0.2">
      <c r="A25" s="1034"/>
      <c r="B25" s="740"/>
      <c r="C25" s="740" t="s">
        <v>473</v>
      </c>
      <c r="D25" s="443"/>
      <c r="E25" s="740"/>
      <c r="F25" s="740"/>
      <c r="G25" s="740"/>
      <c r="H25" s="1038"/>
      <c r="I25" s="740"/>
      <c r="J25" s="1038"/>
      <c r="K25" s="740"/>
      <c r="L25" s="982"/>
    </row>
    <row r="26" spans="1:12" x14ac:dyDescent="0.2">
      <c r="A26" s="1034"/>
      <c r="B26" s="740"/>
      <c r="C26" s="740" t="s">
        <v>474</v>
      </c>
      <c r="D26" s="922"/>
      <c r="E26" s="740"/>
      <c r="F26" s="740"/>
      <c r="G26" s="740"/>
      <c r="H26" s="1038"/>
      <c r="I26" s="740"/>
      <c r="J26" s="1038"/>
      <c r="K26" s="740"/>
      <c r="L26" s="982"/>
    </row>
    <row r="27" spans="1:12" x14ac:dyDescent="0.2">
      <c r="A27" s="1034"/>
      <c r="C27" s="922"/>
      <c r="H27" s="1038"/>
      <c r="I27" s="740"/>
      <c r="J27" s="1038"/>
      <c r="K27" s="740"/>
      <c r="L27" s="1036"/>
    </row>
    <row r="28" spans="1:12" ht="15.75" thickBot="1" x14ac:dyDescent="0.25">
      <c r="A28" s="1034"/>
      <c r="B28" s="443" t="s">
        <v>475</v>
      </c>
      <c r="C28" s="740" t="s">
        <v>476</v>
      </c>
      <c r="D28" s="740"/>
      <c r="E28" s="740"/>
      <c r="F28" s="740"/>
      <c r="G28" s="740"/>
      <c r="H28" s="1039"/>
      <c r="I28" s="740"/>
      <c r="J28" s="1040"/>
      <c r="K28" s="740"/>
      <c r="L28" s="982"/>
    </row>
    <row r="29" spans="1:12" ht="15.75" thickBot="1" x14ac:dyDescent="0.25">
      <c r="A29" s="1034"/>
      <c r="B29" s="740"/>
      <c r="C29" s="740"/>
      <c r="D29" s="443"/>
      <c r="E29" s="740"/>
      <c r="F29" s="740"/>
      <c r="G29" s="1041" t="s">
        <v>477</v>
      </c>
      <c r="H29" s="1042">
        <f>SUM(H23:H28)</f>
        <v>0</v>
      </c>
      <c r="I29" s="740"/>
      <c r="J29" s="1043">
        <f>SUM(J24:J28)</f>
        <v>0</v>
      </c>
      <c r="K29" s="740"/>
      <c r="L29" s="1031">
        <f>J29</f>
        <v>0</v>
      </c>
    </row>
    <row r="30" spans="1:12" x14ac:dyDescent="0.2">
      <c r="A30" s="1034"/>
      <c r="B30" s="740"/>
      <c r="C30" s="740"/>
      <c r="D30" s="740"/>
      <c r="E30" s="740"/>
      <c r="F30" s="740"/>
      <c r="G30" s="740"/>
      <c r="H30" s="740"/>
      <c r="I30" s="740"/>
      <c r="J30" s="1044"/>
      <c r="K30" s="740"/>
      <c r="L30" s="982"/>
    </row>
    <row r="31" spans="1:12" x14ac:dyDescent="0.2">
      <c r="A31" s="1034"/>
      <c r="B31" s="740"/>
      <c r="C31" s="740"/>
      <c r="D31" s="740"/>
      <c r="E31" s="740"/>
      <c r="F31" s="740"/>
      <c r="G31" s="740"/>
      <c r="H31" s="1380" t="s">
        <v>478</v>
      </c>
      <c r="I31" s="1381"/>
      <c r="J31" s="1382"/>
      <c r="K31" s="740"/>
      <c r="L31" s="982"/>
    </row>
    <row r="32" spans="1:12" x14ac:dyDescent="0.2">
      <c r="A32" s="1034"/>
      <c r="B32" s="443" t="s">
        <v>479</v>
      </c>
      <c r="C32" s="740"/>
      <c r="D32" s="740"/>
      <c r="E32" s="740"/>
      <c r="F32" s="740"/>
      <c r="G32" s="740"/>
      <c r="H32" s="1383" t="s">
        <v>467</v>
      </c>
      <c r="I32" s="1045"/>
      <c r="J32" s="1383" t="s">
        <v>468</v>
      </c>
      <c r="K32" s="740"/>
      <c r="L32" s="982"/>
    </row>
    <row r="33" spans="1:12" x14ac:dyDescent="0.2">
      <c r="A33" s="1034"/>
      <c r="B33" s="740"/>
      <c r="C33" s="740"/>
      <c r="D33" s="740"/>
      <c r="E33" s="740"/>
      <c r="F33" s="740"/>
      <c r="G33" s="740"/>
      <c r="H33" s="1384"/>
      <c r="I33" s="1046"/>
      <c r="J33" s="1384"/>
      <c r="K33" s="740"/>
      <c r="L33" s="982"/>
    </row>
    <row r="34" spans="1:12" x14ac:dyDescent="0.2">
      <c r="A34" s="1033" t="s">
        <v>480</v>
      </c>
      <c r="B34" s="443" t="s">
        <v>481</v>
      </c>
      <c r="C34" s="740"/>
      <c r="D34" s="443" t="s">
        <v>337</v>
      </c>
      <c r="E34" s="1047"/>
      <c r="F34" s="1048"/>
      <c r="G34" s="1049"/>
      <c r="H34" s="1037"/>
      <c r="I34" s="770"/>
      <c r="J34" s="1037"/>
      <c r="K34" s="740"/>
      <c r="L34" s="982"/>
    </row>
    <row r="35" spans="1:12" x14ac:dyDescent="0.2">
      <c r="A35" s="1033"/>
      <c r="B35" s="443" t="s">
        <v>482</v>
      </c>
      <c r="C35" s="922"/>
      <c r="D35" s="1050"/>
      <c r="E35" s="922"/>
      <c r="F35" s="1385"/>
      <c r="G35" s="1386"/>
      <c r="H35" s="1039"/>
      <c r="I35" s="770"/>
      <c r="J35" s="1039"/>
      <c r="K35" s="740"/>
      <c r="L35" s="982"/>
    </row>
    <row r="36" spans="1:12" x14ac:dyDescent="0.2">
      <c r="A36" s="1033" t="s">
        <v>483</v>
      </c>
      <c r="B36" s="443" t="s">
        <v>484</v>
      </c>
      <c r="C36" s="922"/>
      <c r="D36" s="1050"/>
      <c r="E36" s="922"/>
      <c r="F36" s="1385"/>
      <c r="G36" s="1386"/>
      <c r="H36" s="1037"/>
      <c r="I36" s="770"/>
      <c r="J36" s="1037"/>
      <c r="K36" s="740"/>
      <c r="L36" s="982"/>
    </row>
    <row r="37" spans="1:12" ht="15.75" thickBot="1" x14ac:dyDescent="0.25">
      <c r="A37" s="1033"/>
      <c r="B37" s="740"/>
      <c r="C37" s="922"/>
      <c r="D37" s="922"/>
      <c r="E37" s="922"/>
      <c r="F37" s="922"/>
      <c r="G37" s="922"/>
      <c r="H37" s="1039"/>
      <c r="I37" s="770"/>
      <c r="J37" s="1039"/>
      <c r="K37" s="740"/>
      <c r="L37" s="982"/>
    </row>
    <row r="38" spans="1:12" ht="15.75" thickBot="1" x14ac:dyDescent="0.25">
      <c r="A38" s="1034"/>
      <c r="B38" s="740"/>
      <c r="C38" s="1387" t="s">
        <v>485</v>
      </c>
      <c r="D38" s="1387"/>
      <c r="E38" s="1387"/>
      <c r="F38" s="1387"/>
      <c r="G38" s="1387"/>
      <c r="H38" s="1042">
        <f>SUM(H34:H37)</f>
        <v>0</v>
      </c>
      <c r="I38" s="740"/>
      <c r="J38" s="1051">
        <f>SUM(J34:J37)</f>
        <v>0</v>
      </c>
      <c r="K38" s="740"/>
      <c r="L38" s="1031">
        <f>J38</f>
        <v>0</v>
      </c>
    </row>
    <row r="39" spans="1:12" x14ac:dyDescent="0.2">
      <c r="A39" s="1052"/>
      <c r="B39" s="740"/>
      <c r="C39" s="922"/>
      <c r="D39" s="922"/>
      <c r="E39" s="922"/>
      <c r="F39" s="922"/>
      <c r="G39" s="922"/>
      <c r="H39" s="740"/>
      <c r="I39" s="740"/>
      <c r="J39" s="869"/>
      <c r="K39" s="740"/>
      <c r="L39" s="982"/>
    </row>
    <row r="40" spans="1:12" x14ac:dyDescent="0.2">
      <c r="A40" s="1052"/>
      <c r="B40" s="443" t="s">
        <v>486</v>
      </c>
      <c r="C40" s="922"/>
      <c r="D40" s="922"/>
      <c r="E40" s="922"/>
      <c r="F40" s="922"/>
      <c r="G40" s="922"/>
      <c r="H40" s="1380" t="s">
        <v>487</v>
      </c>
      <c r="I40" s="1381"/>
      <c r="J40" s="1382"/>
      <c r="K40" s="740"/>
      <c r="L40" s="982"/>
    </row>
    <row r="41" spans="1:12" x14ac:dyDescent="0.2">
      <c r="A41" s="1052"/>
      <c r="B41" s="740"/>
      <c r="C41" s="922"/>
      <c r="D41" s="922"/>
      <c r="E41" s="922"/>
      <c r="F41" s="922"/>
      <c r="G41" s="922"/>
      <c r="H41" s="1383" t="s">
        <v>467</v>
      </c>
      <c r="I41" s="1045"/>
      <c r="J41" s="1383" t="s">
        <v>468</v>
      </c>
      <c r="K41" s="740"/>
      <c r="L41" s="982"/>
    </row>
    <row r="42" spans="1:12" x14ac:dyDescent="0.2">
      <c r="A42" s="1052"/>
      <c r="B42" s="740"/>
      <c r="C42" s="922"/>
      <c r="D42" s="922"/>
      <c r="E42" s="922"/>
      <c r="F42" s="922"/>
      <c r="G42" s="922"/>
      <c r="H42" s="1384"/>
      <c r="I42" s="1046"/>
      <c r="J42" s="1384"/>
      <c r="K42" s="740"/>
      <c r="L42" s="982"/>
    </row>
    <row r="43" spans="1:12" x14ac:dyDescent="0.2">
      <c r="A43" s="1033" t="s">
        <v>488</v>
      </c>
      <c r="B43" s="443" t="s">
        <v>489</v>
      </c>
      <c r="C43" s="922"/>
      <c r="D43" s="1050"/>
      <c r="E43" s="922"/>
      <c r="F43" s="1385"/>
      <c r="G43" s="1386"/>
      <c r="H43" s="1053"/>
      <c r="I43" s="740"/>
      <c r="J43" s="1053"/>
      <c r="K43" s="740"/>
      <c r="L43" s="982"/>
    </row>
    <row r="44" spans="1:12" x14ac:dyDescent="0.2">
      <c r="A44" s="1033"/>
      <c r="B44" s="740"/>
      <c r="C44" s="922"/>
      <c r="D44" s="922"/>
      <c r="E44" s="922"/>
      <c r="F44" s="922"/>
      <c r="G44" s="1054"/>
      <c r="H44" s="1039"/>
      <c r="I44" s="740"/>
      <c r="J44" s="1039"/>
      <c r="K44" s="740"/>
      <c r="L44" s="982"/>
    </row>
    <row r="45" spans="1:12" x14ac:dyDescent="0.2">
      <c r="A45" s="1033" t="s">
        <v>488</v>
      </c>
      <c r="B45" s="443" t="s">
        <v>490</v>
      </c>
      <c r="C45" s="922"/>
      <c r="D45" s="1050"/>
      <c r="E45" s="922"/>
      <c r="F45" s="1048"/>
      <c r="G45" s="1049"/>
      <c r="H45" s="1037"/>
      <c r="I45" s="740"/>
      <c r="J45" s="1037"/>
      <c r="K45" s="740"/>
      <c r="L45" s="982"/>
    </row>
    <row r="46" spans="1:12" ht="15.75" thickBot="1" x14ac:dyDescent="0.25">
      <c r="A46" s="1033"/>
      <c r="B46" s="740"/>
      <c r="C46" s="922"/>
      <c r="D46" s="922"/>
      <c r="E46" s="922"/>
      <c r="F46" s="922"/>
      <c r="G46" s="1054"/>
      <c r="H46" s="1039"/>
      <c r="I46" s="740"/>
      <c r="J46" s="1039"/>
      <c r="K46" s="740"/>
      <c r="L46" s="982"/>
    </row>
    <row r="47" spans="1:12" ht="15.75" thickBot="1" x14ac:dyDescent="0.25">
      <c r="A47" s="1052"/>
      <c r="B47" s="1391" t="s">
        <v>491</v>
      </c>
      <c r="C47" s="1392"/>
      <c r="D47" s="1392"/>
      <c r="E47" s="1392"/>
      <c r="F47" s="1392"/>
      <c r="G47" s="1392"/>
      <c r="H47" s="1055">
        <f>SUM(H43:H46)</f>
        <v>0</v>
      </c>
      <c r="I47" s="740"/>
      <c r="J47" s="1051">
        <f>SUM(J43:J46)</f>
        <v>0</v>
      </c>
      <c r="K47" s="740"/>
      <c r="L47" s="1031">
        <f>J47</f>
        <v>0</v>
      </c>
    </row>
    <row r="48" spans="1:12" x14ac:dyDescent="0.2">
      <c r="A48" s="1052"/>
      <c r="B48" s="740"/>
      <c r="C48" s="740"/>
      <c r="D48" s="740"/>
      <c r="E48" s="740"/>
      <c r="F48" s="740"/>
      <c r="G48" s="740"/>
      <c r="H48" s="921"/>
      <c r="I48" s="740"/>
      <c r="J48" s="740"/>
      <c r="K48" s="740"/>
      <c r="L48" s="982"/>
    </row>
    <row r="49" spans="1:12" ht="16.5" thickBot="1" x14ac:dyDescent="0.3">
      <c r="A49" s="1056" t="s">
        <v>492</v>
      </c>
      <c r="B49" s="1057" t="s">
        <v>482</v>
      </c>
      <c r="C49" s="1058"/>
      <c r="D49" s="1058"/>
      <c r="E49" s="1058"/>
      <c r="F49" s="1021"/>
      <c r="G49" s="805" t="s">
        <v>493</v>
      </c>
      <c r="H49" s="1059"/>
      <c r="I49" s="741"/>
      <c r="J49" s="1060"/>
      <c r="K49" s="740"/>
      <c r="L49" s="1061">
        <f>J49</f>
        <v>0</v>
      </c>
    </row>
    <row r="50" spans="1:12" ht="15.75" thickBot="1" x14ac:dyDescent="0.25">
      <c r="A50" s="1052"/>
      <c r="B50" s="1058"/>
      <c r="C50" s="1062"/>
      <c r="D50" s="1013"/>
      <c r="E50" s="1013"/>
      <c r="F50" s="1021"/>
      <c r="G50" s="1013" t="s">
        <v>494</v>
      </c>
      <c r="H50" s="1063">
        <f>SUM(H23:H28)+SUM(H34:H36)+SUM(H43:H45)+H49</f>
        <v>0</v>
      </c>
      <c r="I50" s="741"/>
      <c r="J50" s="1063">
        <f>SUM(J23:J28)+SUM(J34:J36)+SUM(J43:J45)+J49</f>
        <v>0</v>
      </c>
      <c r="K50" s="740"/>
      <c r="L50" s="982"/>
    </row>
    <row r="51" spans="1:12" x14ac:dyDescent="0.2">
      <c r="A51" s="1052"/>
      <c r="B51" s="1062"/>
      <c r="C51" s="1062"/>
      <c r="D51" s="1062"/>
      <c r="E51" s="740"/>
      <c r="F51" s="740"/>
      <c r="G51" s="740"/>
      <c r="H51" s="740"/>
      <c r="I51" s="740"/>
      <c r="J51" s="740"/>
      <c r="K51" s="740"/>
      <c r="L51" s="1036"/>
    </row>
    <row r="52" spans="1:12" x14ac:dyDescent="0.2">
      <c r="A52" s="1052"/>
      <c r="B52" s="1064"/>
      <c r="C52" s="1064"/>
      <c r="D52" s="1064"/>
      <c r="E52" s="758"/>
      <c r="F52" s="925"/>
      <c r="G52" s="925"/>
      <c r="H52" s="925"/>
      <c r="I52" s="925"/>
      <c r="J52" s="925"/>
      <c r="K52" s="925"/>
      <c r="L52" s="1030"/>
    </row>
    <row r="53" spans="1:12" x14ac:dyDescent="0.2">
      <c r="A53" s="1052"/>
      <c r="B53" s="922"/>
      <c r="C53" s="922"/>
      <c r="D53" s="922"/>
      <c r="E53" s="868" t="s">
        <v>495</v>
      </c>
      <c r="F53" s="740"/>
      <c r="G53" s="740"/>
      <c r="H53" s="740"/>
      <c r="I53" s="740"/>
      <c r="J53" s="740"/>
      <c r="K53" s="740"/>
      <c r="L53" s="1065">
        <f>SUM(L18:L47)</f>
        <v>0</v>
      </c>
    </row>
    <row r="54" spans="1:12" x14ac:dyDescent="0.2">
      <c r="A54" s="1052"/>
      <c r="B54" s="922"/>
      <c r="C54" s="922"/>
      <c r="D54" s="922"/>
      <c r="E54" s="868" t="s">
        <v>496</v>
      </c>
      <c r="F54" s="1066">
        <v>0.14000000000000001</v>
      </c>
      <c r="G54" s="740" t="s">
        <v>497</v>
      </c>
      <c r="H54" s="1067">
        <f>L53</f>
        <v>0</v>
      </c>
      <c r="I54" s="740"/>
      <c r="J54" s="740"/>
      <c r="K54" s="740"/>
      <c r="L54" s="1036">
        <f>F54*L53</f>
        <v>0</v>
      </c>
    </row>
    <row r="55" spans="1:12" ht="15.75" thickBot="1" x14ac:dyDescent="0.25">
      <c r="A55" s="1052"/>
      <c r="B55" s="922"/>
      <c r="C55" s="922"/>
      <c r="D55" s="922"/>
      <c r="E55" s="770" t="s">
        <v>498</v>
      </c>
      <c r="F55" s="740"/>
      <c r="G55" s="740"/>
      <c r="H55" s="740"/>
      <c r="I55" s="740"/>
      <c r="J55" s="740"/>
      <c r="K55" s="740"/>
      <c r="L55" s="1068">
        <f>L49</f>
        <v>0</v>
      </c>
    </row>
    <row r="56" spans="1:12" ht="15.75" thickBot="1" x14ac:dyDescent="0.25">
      <c r="A56" s="1052"/>
      <c r="B56" s="1069"/>
      <c r="C56" s="1069"/>
      <c r="D56" s="1069"/>
      <c r="E56" s="1378" t="s">
        <v>499</v>
      </c>
      <c r="F56" s="1379"/>
      <c r="G56" s="1379"/>
      <c r="H56" s="1379"/>
      <c r="I56" s="795"/>
      <c r="J56" s="795"/>
      <c r="K56" s="795"/>
      <c r="L56" s="1070">
        <f>L53+L54+L55</f>
        <v>0</v>
      </c>
    </row>
    <row r="57" spans="1:12" ht="15.75" thickBot="1" x14ac:dyDescent="0.25">
      <c r="A57" s="1071"/>
      <c r="B57" s="1072" t="s">
        <v>500</v>
      </c>
      <c r="C57" s="817"/>
      <c r="D57" s="817"/>
      <c r="E57" s="817"/>
      <c r="F57" s="817"/>
      <c r="G57" s="817"/>
      <c r="H57" s="817"/>
      <c r="I57" s="817"/>
      <c r="J57" s="817"/>
      <c r="K57" s="817"/>
      <c r="L57" s="1073"/>
    </row>
    <row r="58" spans="1:12" ht="15.75" thickTop="1" x14ac:dyDescent="0.2"/>
  </sheetData>
  <mergeCells count="18">
    <mergeCell ref="E6:L7"/>
    <mergeCell ref="E11:L11"/>
    <mergeCell ref="E12:J12"/>
    <mergeCell ref="A18:A21"/>
    <mergeCell ref="H21:H22"/>
    <mergeCell ref="J21:J22"/>
    <mergeCell ref="F43:G43"/>
    <mergeCell ref="B47:G47"/>
    <mergeCell ref="H41:H42"/>
    <mergeCell ref="J41:J42"/>
    <mergeCell ref="E56:H56"/>
    <mergeCell ref="H31:J31"/>
    <mergeCell ref="H32:H33"/>
    <mergeCell ref="J32:J33"/>
    <mergeCell ref="F35:G35"/>
    <mergeCell ref="F36:G36"/>
    <mergeCell ref="C38:G38"/>
    <mergeCell ref="H40:J40"/>
  </mergeCells>
  <phoneticPr fontId="10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4"/>
  <sheetViews>
    <sheetView topLeftCell="A34" zoomScale="90" zoomScaleNormal="90" zoomScaleSheetLayoutView="70" workbookViewId="0">
      <selection activeCell="F39" sqref="F39"/>
    </sheetView>
  </sheetViews>
  <sheetFormatPr defaultRowHeight="15" x14ac:dyDescent="0.2"/>
  <cols>
    <col min="1" max="1" width="16.33203125" customWidth="1"/>
    <col min="2" max="2" width="3.88671875" customWidth="1"/>
    <col min="3" max="3" width="6.77734375" customWidth="1"/>
    <col min="4" max="4" width="27" customWidth="1"/>
    <col min="5" max="5" width="16.6640625" customWidth="1"/>
    <col min="6" max="6" width="17.21875" customWidth="1"/>
    <col min="7" max="7" width="16.5546875" customWidth="1"/>
    <col min="8" max="8" width="15.21875" customWidth="1"/>
    <col min="9" max="9" width="2.88671875" customWidth="1"/>
  </cols>
  <sheetData>
    <row r="1" spans="1:10" ht="57.75" customHeight="1" thickTop="1" thickBot="1" x14ac:dyDescent="0.25">
      <c r="A1" s="1151" t="s">
        <v>314</v>
      </c>
      <c r="B1" s="1152"/>
      <c r="C1" s="1152"/>
      <c r="D1" s="1152"/>
      <c r="E1" s="1152"/>
      <c r="F1" s="1152"/>
      <c r="G1" s="1152"/>
      <c r="H1" s="1153"/>
      <c r="I1" s="6"/>
    </row>
    <row r="2" spans="1:10" ht="34.5" customHeight="1" thickTop="1" x14ac:dyDescent="0.2">
      <c r="A2" s="1161"/>
      <c r="B2" s="1162"/>
      <c r="C2" s="1162"/>
      <c r="D2" s="1163"/>
      <c r="E2" s="1154" t="s">
        <v>197</v>
      </c>
      <c r="F2" s="1155"/>
      <c r="G2" s="1155"/>
      <c r="H2" s="1156"/>
      <c r="I2" s="3"/>
    </row>
    <row r="3" spans="1:10" ht="40.5" customHeight="1" thickBot="1" x14ac:dyDescent="0.25">
      <c r="A3" s="466"/>
      <c r="B3" s="118"/>
      <c r="C3" s="118"/>
      <c r="D3" s="467"/>
      <c r="E3" s="1164" t="str">
        <f>CONCATENATE(D7,": ",D17," FEES")</f>
        <v>ENGINEERING PROJECT: 2007 &amp; 2008 FEES</v>
      </c>
      <c r="F3" s="1165"/>
      <c r="G3" s="1165"/>
      <c r="H3" s="724" t="s">
        <v>506</v>
      </c>
      <c r="I3" s="3"/>
    </row>
    <row r="4" spans="1:10" ht="15.75" thickTop="1" x14ac:dyDescent="0.2">
      <c r="A4" s="24" t="s">
        <v>189</v>
      </c>
      <c r="B4" s="23"/>
      <c r="C4" s="23"/>
      <c r="D4" s="462"/>
      <c r="E4" s="718" t="s">
        <v>305</v>
      </c>
      <c r="F4" s="1157"/>
      <c r="G4" s="1158"/>
      <c r="H4" s="45"/>
      <c r="I4" s="6"/>
      <c r="J4" s="717"/>
    </row>
    <row r="5" spans="1:10" x14ac:dyDescent="0.2">
      <c r="A5" s="57" t="s">
        <v>190</v>
      </c>
      <c r="B5" s="58"/>
      <c r="C5" s="59"/>
      <c r="D5" s="70"/>
      <c r="E5" s="719" t="s">
        <v>306</v>
      </c>
      <c r="F5" s="544"/>
      <c r="G5" s="202"/>
      <c r="H5" s="45"/>
      <c r="I5" s="3"/>
      <c r="J5" s="717"/>
    </row>
    <row r="6" spans="1:10" x14ac:dyDescent="0.2">
      <c r="A6" s="57" t="s">
        <v>191</v>
      </c>
      <c r="B6" s="58"/>
      <c r="C6" s="60" t="s">
        <v>32</v>
      </c>
      <c r="D6" s="70"/>
      <c r="E6" s="719" t="s">
        <v>307</v>
      </c>
      <c r="F6" s="585"/>
      <c r="G6" s="23"/>
      <c r="H6" s="120"/>
      <c r="I6" s="3"/>
      <c r="J6" s="717"/>
    </row>
    <row r="7" spans="1:10" ht="15.75" customHeight="1" x14ac:dyDescent="0.2">
      <c r="A7" s="61" t="s">
        <v>134</v>
      </c>
      <c r="B7" s="58"/>
      <c r="C7" s="62" t="str">
        <f>IF(D7="BUILDING PROJECT","B","E")</f>
        <v>E</v>
      </c>
      <c r="D7" s="113" t="s">
        <v>277</v>
      </c>
      <c r="E7" s="569" t="s">
        <v>285</v>
      </c>
      <c r="F7" s="1172"/>
      <c r="G7" s="1173"/>
      <c r="H7" s="120"/>
      <c r="I7" s="3"/>
    </row>
    <row r="8" spans="1:10" ht="15.75" customHeight="1" x14ac:dyDescent="0.2">
      <c r="A8" s="61"/>
      <c r="B8" s="58"/>
      <c r="C8" s="623" t="s">
        <v>287</v>
      </c>
      <c r="D8" s="624" t="s">
        <v>304</v>
      </c>
      <c r="E8" s="52" t="str">
        <f>IF($D$8="Yes", "NO OF DAYS","")</f>
        <v/>
      </c>
      <c r="F8" s="625">
        <v>1</v>
      </c>
      <c r="G8" s="626" t="str">
        <f>IF($D$8="Yes", "RATE","")</f>
        <v/>
      </c>
      <c r="H8" s="627">
        <v>0</v>
      </c>
      <c r="I8" s="3"/>
    </row>
    <row r="9" spans="1:10" x14ac:dyDescent="0.2">
      <c r="A9" s="57" t="s">
        <v>121</v>
      </c>
      <c r="B9" s="58"/>
      <c r="C9" s="59"/>
      <c r="D9" s="1174"/>
      <c r="E9" s="1175"/>
      <c r="F9" s="1175"/>
      <c r="G9" s="1175"/>
      <c r="H9" s="1176"/>
      <c r="I9" s="3"/>
    </row>
    <row r="10" spans="1:10" ht="15.75" thickBot="1" x14ac:dyDescent="0.25">
      <c r="A10" s="582"/>
      <c r="B10" s="583"/>
      <c r="C10" s="584"/>
      <c r="D10" s="1177"/>
      <c r="E10" s="1178"/>
      <c r="F10" s="1178"/>
      <c r="G10" s="1178"/>
      <c r="H10" s="1179"/>
      <c r="I10" s="15"/>
    </row>
    <row r="11" spans="1:10" ht="15.75" thickTop="1" x14ac:dyDescent="0.2">
      <c r="A11" s="579" t="s">
        <v>122</v>
      </c>
      <c r="B11" s="580"/>
      <c r="C11" s="581"/>
      <c r="D11" s="1180"/>
      <c r="E11" s="1181"/>
      <c r="F11" s="1181"/>
      <c r="G11" s="1182"/>
      <c r="H11" s="120"/>
      <c r="I11" s="3"/>
    </row>
    <row r="12" spans="1:10" ht="17.25" customHeight="1" x14ac:dyDescent="0.2">
      <c r="A12" s="57" t="s">
        <v>204</v>
      </c>
      <c r="B12" s="58"/>
      <c r="C12" s="59"/>
      <c r="D12" s="1166"/>
      <c r="E12" s="1167"/>
      <c r="F12" s="1167"/>
      <c r="G12" s="1168"/>
      <c r="H12" s="700"/>
      <c r="I12" s="3"/>
    </row>
    <row r="13" spans="1:10" ht="17.25" customHeight="1" x14ac:dyDescent="0.2">
      <c r="A13" s="72" t="s">
        <v>195</v>
      </c>
      <c r="B13" s="73"/>
      <c r="C13" s="74"/>
      <c r="D13" s="75"/>
      <c r="E13" s="575" t="s">
        <v>205</v>
      </c>
      <c r="F13" s="586"/>
      <c r="G13" s="568" t="s">
        <v>221</v>
      </c>
      <c r="H13" s="701"/>
      <c r="I13" s="3"/>
    </row>
    <row r="14" spans="1:10" ht="15.75" x14ac:dyDescent="0.2">
      <c r="A14" s="57" t="s">
        <v>118</v>
      </c>
      <c r="B14" s="58"/>
      <c r="C14" s="68">
        <f>IF(D14="none", "NONE",D14)</f>
        <v>0</v>
      </c>
      <c r="D14" s="71"/>
      <c r="E14" s="39" t="str">
        <f>IF(D14="","&lt;--ERROR","")</f>
        <v>&lt;--ERROR</v>
      </c>
      <c r="F14" s="23"/>
      <c r="G14" s="23"/>
      <c r="H14" s="702"/>
      <c r="I14" s="6"/>
    </row>
    <row r="15" spans="1:10" ht="15.75" x14ac:dyDescent="0.2">
      <c r="A15" s="57" t="s">
        <v>184</v>
      </c>
      <c r="B15" s="58"/>
      <c r="C15" s="59"/>
      <c r="D15" s="71"/>
      <c r="E15" s="39" t="str">
        <f>IF(D15="","&lt;--ERROR","")</f>
        <v>&lt;--ERROR</v>
      </c>
      <c r="F15" s="23"/>
      <c r="G15" s="23"/>
      <c r="H15" s="42"/>
      <c r="I15" s="6"/>
    </row>
    <row r="16" spans="1:10" x14ac:dyDescent="0.2">
      <c r="A16" s="57" t="s">
        <v>36</v>
      </c>
      <c r="B16" s="63"/>
      <c r="C16" s="64"/>
      <c r="D16" s="69"/>
      <c r="E16" s="116"/>
      <c r="F16" s="23"/>
      <c r="G16" s="23"/>
      <c r="H16" s="42"/>
      <c r="I16" s="6"/>
    </row>
    <row r="17" spans="1:9" x14ac:dyDescent="0.2">
      <c r="A17" s="22" t="s">
        <v>196</v>
      </c>
      <c r="B17" s="23"/>
      <c r="C17" s="56">
        <f>IF(D17="2007 &amp; 2008",5)</f>
        <v>5</v>
      </c>
      <c r="D17" s="113" t="s">
        <v>275</v>
      </c>
      <c r="E17" s="2"/>
      <c r="F17" s="2"/>
      <c r="G17" s="2"/>
      <c r="H17" s="119"/>
      <c r="I17" s="6"/>
    </row>
    <row r="18" spans="1:9" x14ac:dyDescent="0.2">
      <c r="A18" s="55" t="s">
        <v>37</v>
      </c>
      <c r="B18" s="121"/>
      <c r="C18" s="53"/>
      <c r="D18" s="52" t="str">
        <f>IF(H30&lt;H37,"PERCENTAGE BASED FEES","TIME BASED FEES")</f>
        <v>TIME BASED FEES</v>
      </c>
      <c r="E18" s="1159" t="str">
        <f>IF(C17=4,"Government Gazette No 28744 of 13 April 2006",IF(C17=5,"Government Gazette No 29729 of 30 March 2007",IF(C17=6,"USE 2008 INVOICE",IF(C17=7," USE 2009 INVOICE",("")))))</f>
        <v>Government Gazette No 29729 of 30 March 2007</v>
      </c>
      <c r="F18" s="1160"/>
      <c r="G18" s="1160"/>
      <c r="H18" s="42"/>
      <c r="I18" s="6"/>
    </row>
    <row r="19" spans="1:9" x14ac:dyDescent="0.2">
      <c r="A19" s="447" t="s">
        <v>268</v>
      </c>
      <c r="B19" s="448"/>
      <c r="C19" s="449"/>
      <c r="D19" s="456">
        <v>1</v>
      </c>
      <c r="E19" s="433"/>
      <c r="F19" s="219"/>
      <c r="G19" s="219"/>
      <c r="H19" s="42"/>
      <c r="I19" s="6"/>
    </row>
    <row r="20" spans="1:9" x14ac:dyDescent="0.2">
      <c r="A20" s="76" t="s">
        <v>151</v>
      </c>
      <c r="B20" s="77"/>
      <c r="C20" s="78"/>
      <c r="D20" s="69"/>
      <c r="E20" s="1183" t="str">
        <f>IF(H30&lt;E37,"","USE TIME BASIS FEES")</f>
        <v>USE TIME BASIS FEES</v>
      </c>
      <c r="F20" s="1160"/>
      <c r="G20" s="1160"/>
      <c r="H20" s="699"/>
      <c r="I20" s="6"/>
    </row>
    <row r="21" spans="1:9" ht="15.75" customHeight="1" x14ac:dyDescent="0.2">
      <c r="A21" s="79" t="s">
        <v>20</v>
      </c>
      <c r="B21" s="80"/>
      <c r="C21" s="81"/>
      <c r="D21" s="70"/>
      <c r="E21" s="1184"/>
      <c r="F21" s="1160"/>
      <c r="G21" s="1160"/>
      <c r="H21" s="577"/>
      <c r="I21" s="3"/>
    </row>
    <row r="22" spans="1:9" ht="15.75" customHeight="1" x14ac:dyDescent="0.2">
      <c r="A22" s="79" t="s">
        <v>123</v>
      </c>
      <c r="B22" s="80"/>
      <c r="C22" s="81"/>
      <c r="D22" s="70"/>
      <c r="E22" s="1183"/>
      <c r="F22" s="1160"/>
      <c r="G22" s="1160"/>
      <c r="H22" s="45"/>
      <c r="I22" s="16"/>
    </row>
    <row r="23" spans="1:9" ht="15.75" customHeight="1" x14ac:dyDescent="0.2">
      <c r="A23" s="79" t="s">
        <v>23</v>
      </c>
      <c r="B23" s="80"/>
      <c r="C23" s="81"/>
      <c r="D23" s="70"/>
      <c r="E23" s="1160"/>
      <c r="F23" s="1160"/>
      <c r="G23" s="1160"/>
      <c r="H23" s="577"/>
      <c r="I23" s="3"/>
    </row>
    <row r="24" spans="1:9" x14ac:dyDescent="0.2">
      <c r="A24" s="79"/>
      <c r="B24" s="661"/>
      <c r="C24" s="660" t="str">
        <f>IF(E24=1,"STAGE COMPLETED",IF(E24=4,"STAGE COMPLETED","STAGE"))</f>
        <v>STAGE</v>
      </c>
      <c r="D24" s="595" t="s">
        <v>504</v>
      </c>
      <c r="E24" s="594">
        <f>IF(D24="Preliminary design",1,IF(D24="Design &amp; Tender",2,IF(D24="Construction",3,IF(D24="Completion",4))))</f>
        <v>3</v>
      </c>
      <c r="F24" s="54"/>
      <c r="G24" s="54"/>
      <c r="H24" s="578"/>
    </row>
    <row r="25" spans="1:9" ht="16.5" x14ac:dyDescent="0.2">
      <c r="A25" s="596"/>
      <c r="B25" s="600"/>
      <c r="C25" s="658" t="s">
        <v>301</v>
      </c>
      <c r="D25" s="659">
        <v>1</v>
      </c>
      <c r="E25" s="720" t="s">
        <v>308</v>
      </c>
      <c r="F25" s="54"/>
      <c r="G25" s="54"/>
      <c r="H25" s="578"/>
    </row>
    <row r="26" spans="1:9" x14ac:dyDescent="0.2">
      <c r="A26" s="596" t="s">
        <v>220</v>
      </c>
      <c r="B26" s="597"/>
      <c r="C26" s="598"/>
      <c r="D26" s="599" t="s">
        <v>188</v>
      </c>
      <c r="E26" s="54"/>
      <c r="F26" s="54"/>
      <c r="G26" s="54"/>
      <c r="H26" s="578"/>
    </row>
    <row r="27" spans="1:9" ht="15" customHeight="1" x14ac:dyDescent="0.2">
      <c r="A27" s="1169" t="s">
        <v>140</v>
      </c>
      <c r="B27" s="1170"/>
      <c r="C27" s="1170"/>
      <c r="D27" s="1171"/>
      <c r="E27" s="113" t="s">
        <v>188</v>
      </c>
      <c r="F27" s="25"/>
      <c r="G27" s="25"/>
      <c r="H27" s="120"/>
      <c r="I27" s="3"/>
    </row>
    <row r="28" spans="1:9" x14ac:dyDescent="0.2">
      <c r="A28" s="1148" t="s">
        <v>218</v>
      </c>
      <c r="B28" s="1149"/>
      <c r="C28" s="1149"/>
      <c r="D28" s="1150"/>
      <c r="E28" s="113" t="s">
        <v>488</v>
      </c>
      <c r="F28" s="25"/>
      <c r="G28" s="25"/>
      <c r="H28" s="120"/>
      <c r="I28" s="3"/>
    </row>
    <row r="29" spans="1:9" x14ac:dyDescent="0.2">
      <c r="A29" s="65" t="s">
        <v>164</v>
      </c>
      <c r="B29" s="66"/>
      <c r="C29" s="66"/>
      <c r="D29" s="67"/>
      <c r="E29" s="113" t="s">
        <v>188</v>
      </c>
      <c r="F29" s="25"/>
      <c r="G29" s="25"/>
      <c r="H29" s="120"/>
      <c r="I29" s="3"/>
    </row>
    <row r="30" spans="1:9" ht="15.75" thickBot="1" x14ac:dyDescent="0.25">
      <c r="A30" s="1148" t="s">
        <v>163</v>
      </c>
      <c r="B30" s="1149"/>
      <c r="C30" s="1149"/>
      <c r="D30" s="1150"/>
      <c r="E30" s="113" t="s">
        <v>488</v>
      </c>
      <c r="F30" s="25"/>
      <c r="G30" s="25"/>
      <c r="H30" s="576">
        <f>IF('Input Data'!C17=5,Scales!C3)</f>
        <v>314000</v>
      </c>
      <c r="I30" s="3"/>
    </row>
    <row r="31" spans="1:9" ht="78" customHeight="1" thickTop="1" thickBot="1" x14ac:dyDescent="0.25">
      <c r="A31" s="1192" t="s">
        <v>213</v>
      </c>
      <c r="B31" s="1193"/>
      <c r="C31" s="1193"/>
      <c r="D31" s="1193"/>
      <c r="E31" s="705" t="s">
        <v>144</v>
      </c>
      <c r="F31" s="705" t="s">
        <v>302</v>
      </c>
      <c r="G31" s="706" t="s">
        <v>303</v>
      </c>
      <c r="H31" s="587" t="s">
        <v>141</v>
      </c>
      <c r="I31" s="8"/>
    </row>
    <row r="32" spans="1:9" ht="21.75" customHeight="1" thickBot="1" x14ac:dyDescent="0.25">
      <c r="A32" s="1199" t="s">
        <v>227</v>
      </c>
      <c r="B32" s="1200"/>
      <c r="C32" s="1200"/>
      <c r="D32" s="1201"/>
      <c r="E32" s="703" t="s">
        <v>505</v>
      </c>
      <c r="F32" s="704">
        <f>IF(E32="estimates",1,2)</f>
        <v>2</v>
      </c>
      <c r="G32" s="217"/>
      <c r="H32" s="217"/>
      <c r="I32" s="8"/>
    </row>
    <row r="33" spans="1:9" ht="44.25" customHeight="1" x14ac:dyDescent="0.2">
      <c r="A33" s="1194" t="s">
        <v>219</v>
      </c>
      <c r="B33" s="1195"/>
      <c r="C33" s="1195"/>
      <c r="D33" s="1196"/>
      <c r="E33" s="673"/>
      <c r="F33" s="673"/>
      <c r="G33" s="674"/>
      <c r="H33" s="675">
        <f>IF($E$24&lt;3,E33,IF($E$24=3,F33,IF($E$24=4,G33)))</f>
        <v>0</v>
      </c>
      <c r="I33" s="8"/>
    </row>
    <row r="34" spans="1:9" ht="30.75" customHeight="1" x14ac:dyDescent="0.2">
      <c r="A34" s="1185" t="s">
        <v>142</v>
      </c>
      <c r="B34" s="1197"/>
      <c r="C34" s="1197"/>
      <c r="D34" s="1198"/>
      <c r="E34" s="676"/>
      <c r="F34" s="676"/>
      <c r="G34" s="677"/>
      <c r="H34" s="678">
        <f>IF($E$24&lt;3,E34,IF($E$24=3,F34,IF($E$24=4,G34)))</f>
        <v>0</v>
      </c>
    </row>
    <row r="35" spans="1:9" ht="30.75" customHeight="1" x14ac:dyDescent="0.2">
      <c r="A35" s="1185" t="s">
        <v>143</v>
      </c>
      <c r="B35" s="1186"/>
      <c r="C35" s="1186"/>
      <c r="D35" s="1187"/>
      <c r="E35" s="676"/>
      <c r="F35" s="679"/>
      <c r="G35" s="680"/>
      <c r="H35" s="678">
        <f>IF($E$24&lt;3,E35,IF($E$24=3,F35,IF($E$24=4,G35)))</f>
        <v>0</v>
      </c>
    </row>
    <row r="36" spans="1:9" ht="39.75" customHeight="1" thickBot="1" x14ac:dyDescent="0.25">
      <c r="A36" s="1204" t="s">
        <v>212</v>
      </c>
      <c r="B36" s="1205"/>
      <c r="C36" s="1205"/>
      <c r="D36" s="1206"/>
      <c r="E36" s="714"/>
      <c r="F36" s="715"/>
      <c r="G36" s="716"/>
      <c r="H36" s="681">
        <f>IF($E$24&lt;3,E36,IF($E$24=3,F36,IF($E$24=4,G36)))</f>
        <v>0</v>
      </c>
    </row>
    <row r="37" spans="1:9" ht="33.75" customHeight="1" thickBot="1" x14ac:dyDescent="0.25">
      <c r="A37" s="1209" t="s">
        <v>230</v>
      </c>
      <c r="B37" s="1210"/>
      <c r="C37" s="1210"/>
      <c r="D37" s="1211"/>
      <c r="E37" s="712">
        <f>SUM(E33:E36)</f>
        <v>0</v>
      </c>
      <c r="F37" s="713">
        <f>SUM(F33:F36)</f>
        <v>0</v>
      </c>
      <c r="G37" s="711">
        <f>SUM(G33:G36)</f>
        <v>0</v>
      </c>
      <c r="H37" s="711">
        <f>SUM(H33:H36)</f>
        <v>0</v>
      </c>
    </row>
    <row r="38" spans="1:9" ht="27" customHeight="1" thickTop="1" thickBot="1" x14ac:dyDescent="0.25">
      <c r="A38" s="1212" t="str">
        <f>IF($E$24=5,IF(H37=H43,"","THE VALUE OF ( C) MUST BE THE SAME AS (D)"),"")</f>
        <v/>
      </c>
      <c r="B38" s="1213"/>
      <c r="C38" s="1213"/>
      <c r="D38" s="1213"/>
      <c r="E38" s="1214"/>
      <c r="F38" s="662"/>
      <c r="G38" s="588" t="str">
        <f>IF($E$24=5,IF($H$39=$H$44,"","ERROR"),"")</f>
        <v/>
      </c>
      <c r="H38" s="589"/>
    </row>
    <row r="39" spans="1:9" ht="32.25" customHeight="1" thickBot="1" x14ac:dyDescent="0.25">
      <c r="A39" s="1207" t="s">
        <v>228</v>
      </c>
      <c r="B39" s="1208"/>
      <c r="C39" s="1208"/>
      <c r="D39" s="1208"/>
      <c r="E39" s="682"/>
      <c r="F39" s="682"/>
      <c r="G39" s="683"/>
      <c r="H39" s="684">
        <f>IF($E$24&lt;3,E39,IF($E$24=3,F39,IF($E$24=4,G39)))</f>
        <v>0</v>
      </c>
    </row>
    <row r="40" spans="1:9" ht="53.25" customHeight="1" thickBot="1" x14ac:dyDescent="0.25">
      <c r="A40" s="1188" t="s">
        <v>206</v>
      </c>
      <c r="B40" s="1189"/>
      <c r="C40" s="1189"/>
      <c r="D40" s="1189"/>
      <c r="E40" s="1190"/>
      <c r="F40" s="1191"/>
      <c r="G40" s="591" t="s">
        <v>150</v>
      </c>
      <c r="H40" s="590" t="s">
        <v>141</v>
      </c>
    </row>
    <row r="41" spans="1:9" ht="37.5" customHeight="1" x14ac:dyDescent="0.2">
      <c r="A41" s="1194" t="s">
        <v>145</v>
      </c>
      <c r="B41" s="1195"/>
      <c r="C41" s="1195"/>
      <c r="D41" s="1195"/>
      <c r="E41" s="1215"/>
      <c r="F41" s="1216"/>
      <c r="G41" s="709"/>
      <c r="H41" s="685">
        <f>IF($E$24&gt;2,G41,0)</f>
        <v>0</v>
      </c>
    </row>
    <row r="42" spans="1:9" ht="39.75" customHeight="1" thickBot="1" x14ac:dyDescent="0.25">
      <c r="A42" s="1217" t="s">
        <v>146</v>
      </c>
      <c r="B42" s="1218"/>
      <c r="C42" s="1218"/>
      <c r="D42" s="1218"/>
      <c r="E42" s="1219"/>
      <c r="F42" s="1219"/>
      <c r="G42" s="710"/>
      <c r="H42" s="686">
        <f>IF($E$24&gt;2,G42,0)</f>
        <v>0</v>
      </c>
      <c r="I42" s="9"/>
    </row>
    <row r="43" spans="1:9" ht="30" customHeight="1" thickBot="1" x14ac:dyDescent="0.25">
      <c r="A43" s="1209" t="s">
        <v>229</v>
      </c>
      <c r="B43" s="1224"/>
      <c r="C43" s="1224"/>
      <c r="D43" s="1224"/>
      <c r="E43" s="1225"/>
      <c r="F43" s="1226"/>
      <c r="G43" s="687">
        <f>G41+G42</f>
        <v>0</v>
      </c>
      <c r="H43" s="688">
        <f>IF($E$24&gt;2,G43,0)</f>
        <v>0</v>
      </c>
    </row>
    <row r="44" spans="1:9" ht="41.25" customHeight="1" thickTop="1" thickBot="1" x14ac:dyDescent="0.25">
      <c r="A44" s="1220" t="s">
        <v>214</v>
      </c>
      <c r="B44" s="1221"/>
      <c r="C44" s="1221"/>
      <c r="D44" s="1221"/>
      <c r="E44" s="1222"/>
      <c r="F44" s="1223"/>
      <c r="G44" s="689"/>
      <c r="H44" s="690">
        <f>IF($E$24&gt;2,G44,0)</f>
        <v>0</v>
      </c>
    </row>
    <row r="45" spans="1:9" ht="15.75" thickTop="1" x14ac:dyDescent="0.2">
      <c r="G45" s="17"/>
    </row>
    <row r="54" ht="18.75" customHeight="1" x14ac:dyDescent="0.2"/>
    <row r="61" ht="25.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9" x14ac:dyDescent="0.2">
      <c r="A103" s="1"/>
      <c r="B103" s="1"/>
      <c r="C103" s="1"/>
      <c r="D103" s="1"/>
      <c r="E103" s="1"/>
      <c r="F103" s="1"/>
      <c r="G103" s="1"/>
      <c r="H103" s="1"/>
      <c r="I103" s="1"/>
    </row>
    <row r="104" spans="1:9" x14ac:dyDescent="0.2">
      <c r="A104" s="1202"/>
      <c r="B104" s="1203"/>
      <c r="C104" s="1203"/>
      <c r="D104" s="1203"/>
      <c r="E104" s="1203"/>
      <c r="F104" s="1203"/>
      <c r="G104" s="1203"/>
      <c r="H104" s="1203"/>
      <c r="I104" s="1203"/>
    </row>
  </sheetData>
  <sheetProtection password="CD4C" sheet="1" objects="1" scenarios="1" formatCells="0" formatColumns="0" formatRows="0"/>
  <mergeCells count="31">
    <mergeCell ref="A104:I104"/>
    <mergeCell ref="A36:D36"/>
    <mergeCell ref="A39:D39"/>
    <mergeCell ref="A37:D37"/>
    <mergeCell ref="A38:E38"/>
    <mergeCell ref="A41:F41"/>
    <mergeCell ref="A42:F42"/>
    <mergeCell ref="A44:F44"/>
    <mergeCell ref="A43:F43"/>
    <mergeCell ref="A35:D35"/>
    <mergeCell ref="A40:F40"/>
    <mergeCell ref="A31:D31"/>
    <mergeCell ref="A33:D33"/>
    <mergeCell ref="A34:D34"/>
    <mergeCell ref="A32:D32"/>
    <mergeCell ref="A28:D28"/>
    <mergeCell ref="A30:D30"/>
    <mergeCell ref="A1:H1"/>
    <mergeCell ref="E2:H2"/>
    <mergeCell ref="F4:G4"/>
    <mergeCell ref="E18:G18"/>
    <mergeCell ref="A2:D2"/>
    <mergeCell ref="E3:G3"/>
    <mergeCell ref="D12:G12"/>
    <mergeCell ref="A27:D27"/>
    <mergeCell ref="F7:G7"/>
    <mergeCell ref="D9:H9"/>
    <mergeCell ref="D10:H10"/>
    <mergeCell ref="D11:G11"/>
    <mergeCell ref="E20:G21"/>
    <mergeCell ref="E22:G23"/>
  </mergeCells>
  <phoneticPr fontId="75" type="noConversion"/>
  <dataValidations count="7">
    <dataValidation type="list" allowBlank="1" showInputMessage="1" showErrorMessage="1" sqref="E32">
      <formula1>"ESTIMATES, TENDER VALUES"</formula1>
    </dataValidation>
    <dataValidation type="list" allowBlank="1" showInputMessage="1" showErrorMessage="1" sqref="E27:E30">
      <formula1>"N,Y"</formula1>
    </dataValidation>
    <dataValidation type="list" allowBlank="1" showInputMessage="1" showErrorMessage="1" sqref="D7">
      <formula1>"BUILDING PROJECT,ENGINEERING PROJECT"</formula1>
    </dataValidation>
    <dataValidation type="list" allowBlank="1" showInputMessage="1" showErrorMessage="1" sqref="D17">
      <formula1>"2007 &amp; 2008"</formula1>
    </dataValidation>
    <dataValidation type="list" allowBlank="1" showInputMessage="1" showErrorMessage="1" sqref="D26">
      <formula1>"Y,N"</formula1>
    </dataValidation>
    <dataValidation type="list" allowBlank="1" showInputMessage="1" showErrorMessage="1" sqref="D24">
      <formula1>"PRELIMINARY DESIGN, DESIGN &amp; TENDER, CONSTRUCTION, COMPLETION"</formula1>
    </dataValidation>
    <dataValidation type="list" allowBlank="1" showInputMessage="1" showErrorMessage="1" sqref="D8">
      <formula1>"YES,NO"</formula1>
    </dataValidation>
  </dataValidations>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O79"/>
  <sheetViews>
    <sheetView topLeftCell="A49" zoomScale="75" zoomScaleNormal="75" zoomScaleSheetLayoutView="75" workbookViewId="0">
      <selection activeCell="O16" sqref="O16"/>
    </sheetView>
  </sheetViews>
  <sheetFormatPr defaultRowHeight="15" x14ac:dyDescent="0.2"/>
  <cols>
    <col min="1" max="1" width="14.21875" customWidth="1"/>
    <col min="2" max="2" width="13.77734375" customWidth="1"/>
    <col min="5" max="5" width="4.109375" customWidth="1"/>
    <col min="6" max="6" width="2.6640625" customWidth="1"/>
    <col min="7" max="7" width="6" customWidth="1"/>
    <col min="8" max="8" width="3.77734375" customWidth="1"/>
    <col min="9" max="9" width="9.44140625" customWidth="1"/>
    <col min="10" max="10" width="3.109375" customWidth="1"/>
    <col min="11" max="11" width="13.44140625" customWidth="1"/>
    <col min="12" max="12" width="3" customWidth="1"/>
    <col min="13" max="13" width="11.77734375" customWidth="1"/>
    <col min="14" max="14" width="4.33203125" customWidth="1"/>
    <col min="15" max="15" width="15.77734375" customWidth="1"/>
  </cols>
  <sheetData>
    <row r="1" spans="1:15" ht="52.5" customHeight="1" thickTop="1" x14ac:dyDescent="0.2">
      <c r="A1" s="1236" t="s">
        <v>276</v>
      </c>
      <c r="B1" s="1237"/>
      <c r="C1" s="1237"/>
      <c r="D1" s="475"/>
      <c r="E1" s="468" t="s">
        <v>138</v>
      </c>
      <c r="F1" s="471"/>
      <c r="G1" s="471"/>
      <c r="H1" s="472"/>
      <c r="I1" s="1229" t="s">
        <v>202</v>
      </c>
      <c r="J1" s="1230"/>
      <c r="K1" s="1230"/>
      <c r="L1" s="1230"/>
      <c r="M1" s="1230"/>
      <c r="N1" s="1230"/>
      <c r="O1" s="1231"/>
    </row>
    <row r="2" spans="1:15" ht="29.25" customHeight="1" x14ac:dyDescent="0.2">
      <c r="A2" s="1238"/>
      <c r="B2" s="1239"/>
      <c r="C2" s="1239"/>
      <c r="D2" s="476"/>
      <c r="E2" s="476"/>
      <c r="F2" s="204"/>
      <c r="G2" s="473"/>
      <c r="H2" s="473"/>
      <c r="I2" s="1232" t="str">
        <f>'Input Data'!E3</f>
        <v>ENGINEERING PROJECT: 2007 &amp; 2008 FEES</v>
      </c>
      <c r="J2" s="1233"/>
      <c r="K2" s="1233"/>
      <c r="L2" s="1233"/>
      <c r="M2" s="1233"/>
      <c r="N2" s="1233"/>
      <c r="O2" s="1234"/>
    </row>
    <row r="3" spans="1:15" ht="20.25" x14ac:dyDescent="0.2">
      <c r="A3" s="469"/>
      <c r="B3" s="114"/>
      <c r="C3" s="114"/>
      <c r="D3" s="114"/>
      <c r="E3" s="114"/>
      <c r="F3" s="473"/>
      <c r="G3" s="473"/>
      <c r="H3" s="473"/>
      <c r="I3" s="473"/>
      <c r="J3" s="114"/>
      <c r="K3" s="114"/>
      <c r="L3" s="114"/>
      <c r="M3" s="114"/>
      <c r="N3" s="114"/>
      <c r="O3" s="474" t="str">
        <f>'Input Data'!H3</f>
        <v>Version: 2.7  2013-08</v>
      </c>
    </row>
    <row r="4" spans="1:15" x14ac:dyDescent="0.2">
      <c r="A4" s="43" t="s">
        <v>21</v>
      </c>
      <c r="B4" s="1235">
        <f>'Input Data'!$D$9</f>
        <v>0</v>
      </c>
      <c r="C4" s="1228"/>
      <c r="D4" s="1228"/>
      <c r="E4" s="1228"/>
      <c r="F4" s="1228"/>
      <c r="G4" s="1228"/>
      <c r="H4" s="1228"/>
      <c r="I4" s="1228"/>
      <c r="J4" s="1228"/>
      <c r="K4" s="1228"/>
      <c r="L4" s="1228"/>
      <c r="M4" s="1228"/>
      <c r="N4" s="23"/>
      <c r="O4" s="42"/>
    </row>
    <row r="5" spans="1:15" x14ac:dyDescent="0.2">
      <c r="A5" s="117"/>
      <c r="B5" s="1235">
        <f>'Input Data'!$D$10</f>
        <v>0</v>
      </c>
      <c r="C5" s="1228"/>
      <c r="D5" s="1228"/>
      <c r="E5" s="1228"/>
      <c r="F5" s="1228"/>
      <c r="G5" s="1228"/>
      <c r="H5" s="1228"/>
      <c r="I5" s="1228"/>
      <c r="J5" s="1228"/>
      <c r="K5" s="1228"/>
      <c r="L5" s="1228"/>
      <c r="M5" s="1228"/>
      <c r="N5" s="23"/>
      <c r="O5" s="42"/>
    </row>
    <row r="6" spans="1:15" x14ac:dyDescent="0.2">
      <c r="A6" s="43" t="s">
        <v>22</v>
      </c>
      <c r="B6" s="1227">
        <f>'Input Data'!$D$11</f>
        <v>0</v>
      </c>
      <c r="C6" s="1228"/>
      <c r="D6" s="1228"/>
      <c r="E6" s="1228"/>
      <c r="F6" s="1228"/>
      <c r="G6" s="1228"/>
      <c r="H6" s="1228"/>
      <c r="I6" s="1228"/>
      <c r="J6" s="1228"/>
      <c r="K6" s="1228"/>
      <c r="L6" s="1228"/>
      <c r="M6" s="1228"/>
      <c r="N6" s="23"/>
      <c r="O6" s="42"/>
    </row>
    <row r="7" spans="1:15" ht="26.25" thickBot="1" x14ac:dyDescent="0.25">
      <c r="A7" s="48" t="s">
        <v>19</v>
      </c>
      <c r="B7" s="1252">
        <f>'Input Data'!$D$12</f>
        <v>0</v>
      </c>
      <c r="C7" s="1253"/>
      <c r="D7" s="1253"/>
      <c r="E7" s="1253"/>
      <c r="F7" s="1253"/>
      <c r="G7" s="1253"/>
      <c r="H7" s="1253"/>
      <c r="I7" s="1253"/>
      <c r="J7" s="82" t="s">
        <v>199</v>
      </c>
      <c r="K7" s="85">
        <f>'Input Data'!D13</f>
        <v>0</v>
      </c>
      <c r="L7" s="82" t="s">
        <v>200</v>
      </c>
      <c r="M7" s="1254">
        <f>'Input Data'!F13</f>
        <v>0</v>
      </c>
      <c r="N7" s="1255"/>
      <c r="O7" s="707">
        <f>'Input Data'!H13</f>
        <v>0</v>
      </c>
    </row>
    <row r="8" spans="1:15" ht="15.75" thickTop="1" x14ac:dyDescent="0.2">
      <c r="A8" s="43" t="s">
        <v>192</v>
      </c>
      <c r="B8" s="198"/>
      <c r="C8" s="1263">
        <f>'Input Data'!F4</f>
        <v>0</v>
      </c>
      <c r="D8" s="1264"/>
      <c r="E8" s="1264"/>
      <c r="F8" s="1264"/>
      <c r="G8" s="1264"/>
      <c r="H8" s="465" t="s">
        <v>199</v>
      </c>
      <c r="I8" s="86">
        <f>'Input Data'!F5</f>
        <v>0</v>
      </c>
      <c r="J8" s="123" t="s">
        <v>193</v>
      </c>
      <c r="K8" s="198"/>
      <c r="L8" s="1265">
        <f>'Input Data'!D4</f>
        <v>0</v>
      </c>
      <c r="M8" s="1266"/>
      <c r="N8" s="1267"/>
      <c r="O8" s="119"/>
    </row>
    <row r="9" spans="1:15" x14ac:dyDescent="0.2">
      <c r="A9" s="43" t="s">
        <v>118</v>
      </c>
      <c r="B9" s="23"/>
      <c r="C9" s="1268">
        <f>'Input Data'!D14</f>
        <v>0</v>
      </c>
      <c r="D9" s="1269"/>
      <c r="E9" s="1269"/>
      <c r="F9" s="1269"/>
      <c r="G9" s="1258"/>
      <c r="H9" s="26" t="s">
        <v>222</v>
      </c>
      <c r="I9" s="84">
        <f>'Input Data'!F6</f>
        <v>0</v>
      </c>
      <c r="J9" s="123" t="s">
        <v>194</v>
      </c>
      <c r="K9" s="198"/>
      <c r="L9" s="1270">
        <f>'Input Data'!D5</f>
        <v>0</v>
      </c>
      <c r="M9" s="1271"/>
      <c r="N9" s="114"/>
      <c r="O9" s="42"/>
    </row>
    <row r="10" spans="1:15" x14ac:dyDescent="0.2">
      <c r="A10" s="40" t="s">
        <v>184</v>
      </c>
      <c r="B10" s="114"/>
      <c r="C10" s="1272">
        <f>'Input Data'!D15</f>
        <v>0</v>
      </c>
      <c r="D10" s="1258"/>
      <c r="E10" s="1258"/>
      <c r="F10" s="1258"/>
      <c r="G10" s="1258"/>
      <c r="H10" s="114"/>
      <c r="I10" s="41"/>
      <c r="J10" s="26"/>
      <c r="K10" s="23"/>
      <c r="L10" s="41"/>
      <c r="M10" s="198" t="s">
        <v>20</v>
      </c>
      <c r="N10" s="1074">
        <f>'Input Data'!D21</f>
        <v>0</v>
      </c>
      <c r="O10" s="42"/>
    </row>
    <row r="11" spans="1:15" x14ac:dyDescent="0.2">
      <c r="A11" s="43" t="s">
        <v>123</v>
      </c>
      <c r="B11" s="23"/>
      <c r="C11" s="1273">
        <f>'Input Data'!D22</f>
        <v>0</v>
      </c>
      <c r="D11" s="1273"/>
      <c r="E11" s="1273"/>
      <c r="F11" s="1273"/>
      <c r="G11" s="1273"/>
      <c r="H11" s="41"/>
      <c r="I11" s="41"/>
      <c r="J11" s="44" t="s">
        <v>124</v>
      </c>
      <c r="K11" s="23"/>
      <c r="L11" s="1274" t="str">
        <f>'Input Data'!D24</f>
        <v>CONSTRUCTION</v>
      </c>
      <c r="M11" s="1274"/>
      <c r="N11" s="1274"/>
      <c r="O11" s="1156"/>
    </row>
    <row r="12" spans="1:15" x14ac:dyDescent="0.2">
      <c r="A12" s="43" t="s">
        <v>36</v>
      </c>
      <c r="B12" s="23"/>
      <c r="C12" s="1291">
        <f>'Input Data'!$D$16</f>
        <v>0</v>
      </c>
      <c r="D12" s="1241"/>
      <c r="E12" s="1241"/>
      <c r="F12" s="1241"/>
      <c r="G12" s="1241"/>
      <c r="H12" s="46"/>
      <c r="I12" s="46"/>
      <c r="J12" s="1240" t="s">
        <v>151</v>
      </c>
      <c r="K12" s="1241"/>
      <c r="L12" s="1276">
        <f>'Input Data'!D20</f>
        <v>0</v>
      </c>
      <c r="M12" s="1276"/>
      <c r="N12" s="1277"/>
      <c r="O12" s="45"/>
    </row>
    <row r="13" spans="1:15" x14ac:dyDescent="0.2">
      <c r="A13" s="43" t="s">
        <v>37</v>
      </c>
      <c r="B13" s="23"/>
      <c r="C13" s="1256" t="str">
        <f>'Input Data'!$D$18</f>
        <v>TIME BASED FEES</v>
      </c>
      <c r="D13" s="1241"/>
      <c r="E13" s="1241"/>
      <c r="F13" s="1241"/>
      <c r="G13" s="1241"/>
      <c r="H13" s="47"/>
      <c r="I13" s="41"/>
      <c r="J13" s="26" t="s">
        <v>23</v>
      </c>
      <c r="K13" s="23"/>
      <c r="L13" s="1257">
        <f>'Input Data'!$D$23</f>
        <v>0</v>
      </c>
      <c r="M13" s="1258"/>
      <c r="N13" s="41"/>
      <c r="O13" s="42"/>
    </row>
    <row r="14" spans="1:15" ht="15.75" thickBot="1" x14ac:dyDescent="0.25">
      <c r="A14" s="48" t="s">
        <v>134</v>
      </c>
      <c r="B14" s="20"/>
      <c r="C14" s="1259" t="str">
        <f>IF('Input Data'!$C$7="e", "ENGINEERING PROJECT","USE OTHER INVOICE")</f>
        <v>ENGINEERING PROJECT</v>
      </c>
      <c r="D14" s="1255"/>
      <c r="E14" s="1255"/>
      <c r="F14" s="1255"/>
      <c r="G14" s="1255"/>
      <c r="H14" s="49"/>
      <c r="I14" s="32"/>
      <c r="J14" s="50" t="s">
        <v>125</v>
      </c>
      <c r="K14" s="20"/>
      <c r="L14" s="51" t="s">
        <v>126</v>
      </c>
      <c r="M14" s="1260">
        <f>'Input Data'!D6</f>
        <v>0</v>
      </c>
      <c r="N14" s="1261"/>
      <c r="O14" s="1262"/>
    </row>
    <row r="15" spans="1:15" ht="15.75" thickTop="1" x14ac:dyDescent="0.2">
      <c r="A15" s="1283"/>
      <c r="B15" s="1284"/>
      <c r="C15" s="1284"/>
      <c r="D15" s="1284"/>
      <c r="E15" s="1284"/>
      <c r="F15" s="1284"/>
      <c r="G15" s="1284"/>
      <c r="H15" s="23"/>
      <c r="I15" s="27"/>
      <c r="J15" s="1285" t="s">
        <v>127</v>
      </c>
      <c r="K15" s="1286"/>
      <c r="L15" s="1286"/>
      <c r="M15" s="1286"/>
      <c r="N15" s="1286"/>
      <c r="O15" s="601">
        <f>IF('Input Data'!$C$7="E",IF('Input Data'!$F$32=1,80%*'Input Data'!$H$37,'Input Data'!$H$37),0)</f>
        <v>0</v>
      </c>
    </row>
    <row r="16" spans="1:15" ht="15.75" thickBot="1" x14ac:dyDescent="0.25">
      <c r="A16" s="1287"/>
      <c r="B16" s="1288"/>
      <c r="C16" s="1288"/>
      <c r="D16" s="1288"/>
      <c r="E16" s="1288"/>
      <c r="F16" s="1288"/>
      <c r="G16" s="1288"/>
      <c r="H16" s="20"/>
      <c r="I16" s="21"/>
      <c r="J16" s="1289" t="s">
        <v>137</v>
      </c>
      <c r="K16" s="1290"/>
      <c r="L16" s="1290"/>
      <c r="M16" s="1290"/>
      <c r="N16" s="1290"/>
      <c r="O16" s="691">
        <f>IF('Input Data'!$C$7="E",IF('Input Data'!$F$32=1,80%*'Input Data'!$H$39,'Input Data'!$H$39),0)</f>
        <v>0</v>
      </c>
    </row>
    <row r="17" spans="1:15" ht="15.75" thickTop="1" x14ac:dyDescent="0.2">
      <c r="A17" s="124" t="s">
        <v>33</v>
      </c>
      <c r="B17" s="90"/>
      <c r="C17" s="101"/>
      <c r="D17" s="97"/>
      <c r="E17" s="97"/>
      <c r="F17" s="97"/>
      <c r="G17" s="125"/>
      <c r="H17" s="126"/>
      <c r="I17" s="459">
        <f>IF('Input Data'!C7="e",IF('Input Data'!$C$17=4,VLOOKUP($O$15,SCALE_2006E,3),IF('Input Data'!$C$17=5,VLOOKUP($O$15,SCALE_2007E,3))),0)</f>
        <v>0</v>
      </c>
      <c r="J17" s="212" t="s">
        <v>128</v>
      </c>
      <c r="K17" s="129">
        <f>IF('Input Data'!C7="e",IF('Input Data'!$C$17=4,VLOOKUP($O$15,SCALE_2006E,4),IF('Input Data'!$C$17=5,VLOOKUP($O$15,SCALE_2007E,4))),0)</f>
        <v>0.125</v>
      </c>
      <c r="L17" s="130" t="s">
        <v>1</v>
      </c>
      <c r="M17" s="131">
        <f>IF('Input Data'!C7="e",O15-(IF('Input Data'!$C$17=4,VLOOKUP($O$15,SCALE_2006E,1),IF('Input Data'!$C$17=5,VLOOKUP($O$15,SCALE_2007E,1)))),0)</f>
        <v>0</v>
      </c>
      <c r="N17" s="130" t="s">
        <v>3</v>
      </c>
      <c r="O17" s="602">
        <f>I17+K17*M17</f>
        <v>0</v>
      </c>
    </row>
    <row r="18" spans="1:15" ht="15.75" thickBot="1" x14ac:dyDescent="0.25">
      <c r="A18" s="100"/>
      <c r="B18" s="90"/>
      <c r="C18" s="101"/>
      <c r="D18" s="99"/>
      <c r="E18" s="99"/>
      <c r="F18" s="99"/>
      <c r="G18" s="101"/>
      <c r="H18" s="101"/>
      <c r="I18" s="132"/>
      <c r="J18" s="127"/>
      <c r="K18" s="129"/>
      <c r="L18" s="127"/>
      <c r="M18" s="127"/>
      <c r="N18" s="127"/>
      <c r="O18" s="692"/>
    </row>
    <row r="19" spans="1:15" x14ac:dyDescent="0.2">
      <c r="A19" s="100"/>
      <c r="B19" s="90"/>
      <c r="C19" s="90"/>
      <c r="D19" s="90"/>
      <c r="E19" s="90"/>
      <c r="F19" s="90"/>
      <c r="G19" s="101"/>
      <c r="H19" s="126"/>
      <c r="I19" s="127"/>
      <c r="J19" s="127"/>
      <c r="K19" s="129"/>
      <c r="L19" s="133"/>
      <c r="M19" s="127"/>
      <c r="N19" s="130"/>
      <c r="O19" s="602">
        <f>O17</f>
        <v>0</v>
      </c>
    </row>
    <row r="20" spans="1:15" ht="15.75" thickBot="1" x14ac:dyDescent="0.25">
      <c r="A20" s="134"/>
      <c r="B20" s="105"/>
      <c r="C20" s="135"/>
      <c r="D20" s="136"/>
      <c r="E20" s="136"/>
      <c r="F20" s="136"/>
      <c r="G20" s="137"/>
      <c r="H20" s="138"/>
      <c r="I20" s="139"/>
      <c r="J20" s="139"/>
      <c r="K20" s="139"/>
      <c r="L20" s="139"/>
      <c r="M20" s="139"/>
      <c r="N20" s="139"/>
      <c r="O20" s="603"/>
    </row>
    <row r="21" spans="1:15" ht="18.75" thickTop="1" x14ac:dyDescent="0.2">
      <c r="A21" s="140" t="s">
        <v>152</v>
      </c>
      <c r="B21" s="141"/>
      <c r="C21" s="141"/>
      <c r="D21" s="141"/>
      <c r="E21" s="141"/>
      <c r="F21" s="141"/>
      <c r="G21" s="141"/>
      <c r="H21" s="141"/>
      <c r="I21" s="141"/>
      <c r="J21" s="141"/>
      <c r="K21" s="141"/>
      <c r="L21" s="141"/>
      <c r="M21" s="141"/>
      <c r="N21" s="141"/>
      <c r="O21" s="602"/>
    </row>
    <row r="22" spans="1:15" ht="27.75" customHeight="1" thickBot="1" x14ac:dyDescent="0.25">
      <c r="A22" s="1242" t="s">
        <v>209</v>
      </c>
      <c r="B22" s="1243"/>
      <c r="C22" s="1243"/>
      <c r="D22" s="1243"/>
      <c r="E22" s="1243"/>
      <c r="F22" s="90"/>
      <c r="G22" s="116"/>
      <c r="H22" s="97"/>
      <c r="I22" s="592">
        <f>IF('Input Data'!$E$24=1,Scales!$L$4,IF('Input Data'!$E$24=2,Scales!$L$5,IF('Input Data'!$E$24&gt;2,0.6)))</f>
        <v>0.6</v>
      </c>
      <c r="J22" s="130" t="s">
        <v>2</v>
      </c>
      <c r="K22" s="142">
        <f>'Input Data'!H33</f>
        <v>0</v>
      </c>
      <c r="L22" s="133" t="s">
        <v>27</v>
      </c>
      <c r="M22" s="127">
        <f>IF(K22&gt;0,$O$19,0)</f>
        <v>0</v>
      </c>
      <c r="N22" s="132"/>
      <c r="O22" s="602">
        <f>IF('Input Data'!D26="Y",0,IF(K23=0,0,I22*(K22/K23*M22)))</f>
        <v>0</v>
      </c>
    </row>
    <row r="23" spans="1:15" x14ac:dyDescent="0.2">
      <c r="A23" s="1244"/>
      <c r="B23" s="1243"/>
      <c r="C23" s="1243"/>
      <c r="D23" s="1243"/>
      <c r="E23" s="1243"/>
      <c r="F23" s="90"/>
      <c r="G23" s="143"/>
      <c r="H23" s="99"/>
      <c r="I23" s="592"/>
      <c r="J23" s="127"/>
      <c r="K23" s="127">
        <f>'Input Data'!H37</f>
        <v>0</v>
      </c>
      <c r="L23" s="133"/>
      <c r="M23" s="127"/>
      <c r="N23" s="132"/>
      <c r="O23" s="602"/>
    </row>
    <row r="24" spans="1:15" x14ac:dyDescent="0.2">
      <c r="A24" s="109"/>
      <c r="B24" s="89"/>
      <c r="C24" s="90"/>
      <c r="D24" s="90"/>
      <c r="E24" s="90"/>
      <c r="F24" s="90"/>
      <c r="G24" s="102"/>
      <c r="H24" s="103"/>
      <c r="I24" s="593"/>
      <c r="J24" s="144"/>
      <c r="K24" s="144"/>
      <c r="L24" s="145"/>
      <c r="M24" s="144"/>
      <c r="N24" s="144"/>
      <c r="O24" s="604"/>
    </row>
    <row r="25" spans="1:15" ht="15.75" thickBot="1" x14ac:dyDescent="0.25">
      <c r="A25" s="1245" t="s">
        <v>210</v>
      </c>
      <c r="B25" s="1246"/>
      <c r="C25" s="1247"/>
      <c r="D25" s="1247"/>
      <c r="E25" s="98"/>
      <c r="F25" s="115"/>
      <c r="G25" s="102">
        <f>IF('Input Data'!$H$34&gt;0,1.25,0)</f>
        <v>0</v>
      </c>
      <c r="H25" s="97" t="s">
        <v>1</v>
      </c>
      <c r="I25" s="592">
        <f>IF('Input Data'!$E$24=1,Scales!$L$4,IF('Input Data'!$E$24=2,Scales!$L$5,IF('Input Data'!$E$24&gt;2,0.6)))</f>
        <v>0.6</v>
      </c>
      <c r="J25" s="130" t="s">
        <v>2</v>
      </c>
      <c r="K25" s="142">
        <f>'Input Data'!H34</f>
        <v>0</v>
      </c>
      <c r="L25" s="133" t="s">
        <v>27</v>
      </c>
      <c r="M25" s="127">
        <f>IF(K25&gt;0,$O$19,0)</f>
        <v>0</v>
      </c>
      <c r="N25" s="127"/>
      <c r="O25" s="602">
        <f>IF('Input Data'!D26="Y",0,IF(K26=0,0,G25*I25*K25/K26*M25))</f>
        <v>0</v>
      </c>
    </row>
    <row r="26" spans="1:15" x14ac:dyDescent="0.2">
      <c r="A26" s="1248"/>
      <c r="B26" s="1249"/>
      <c r="C26" s="1249"/>
      <c r="D26" s="1249"/>
      <c r="E26" s="90"/>
      <c r="F26" s="90"/>
      <c r="G26" s="102"/>
      <c r="H26" s="103"/>
      <c r="I26" s="593"/>
      <c r="J26" s="144"/>
      <c r="K26" s="127">
        <f>'Input Data'!H37</f>
        <v>0</v>
      </c>
      <c r="L26" s="145"/>
      <c r="M26" s="144"/>
      <c r="N26" s="144"/>
      <c r="O26" s="604"/>
    </row>
    <row r="27" spans="1:15" x14ac:dyDescent="0.2">
      <c r="A27" s="18"/>
      <c r="B27" s="19"/>
      <c r="C27" s="19"/>
      <c r="D27" s="19"/>
      <c r="E27" s="90"/>
      <c r="F27" s="90"/>
      <c r="G27" s="102"/>
      <c r="H27" s="103"/>
      <c r="I27" s="592"/>
      <c r="J27" s="130"/>
      <c r="K27" s="146"/>
      <c r="L27" s="145"/>
      <c r="M27" s="146"/>
      <c r="N27" s="144"/>
      <c r="O27" s="604"/>
    </row>
    <row r="28" spans="1:15" ht="15.75" thickBot="1" x14ac:dyDescent="0.25">
      <c r="A28" s="1280" t="s">
        <v>148</v>
      </c>
      <c r="B28" s="1281"/>
      <c r="C28" s="1281"/>
      <c r="D28" s="1281"/>
      <c r="E28" s="90"/>
      <c r="F28" s="90"/>
      <c r="G28" s="102">
        <f>IF('Input Data'!$H$35&gt;0,0.25,0)</f>
        <v>0</v>
      </c>
      <c r="H28" s="103"/>
      <c r="I28" s="592">
        <f>IF('Input Data'!$E$24=1,Scales!$L$4,IF('Input Data'!$E$24=2,Scales!$L$5,IF('Input Data'!$E$24&gt;2,0.6)))</f>
        <v>0.6</v>
      </c>
      <c r="J28" s="130" t="s">
        <v>2</v>
      </c>
      <c r="K28" s="142">
        <f>'Input Data'!H35</f>
        <v>0</v>
      </c>
      <c r="L28" s="145" t="s">
        <v>27</v>
      </c>
      <c r="M28" s="127">
        <f>IF(K28&gt;0,$O$19,0)</f>
        <v>0</v>
      </c>
      <c r="N28" s="97"/>
      <c r="O28" s="602">
        <f>IF('Input Data'!D26="Y",0,IF(K29=0,0,G28*I28*K28/K29*M28))</f>
        <v>0</v>
      </c>
    </row>
    <row r="29" spans="1:15" x14ac:dyDescent="0.2">
      <c r="A29" s="1282"/>
      <c r="B29" s="1149"/>
      <c r="C29" s="1149"/>
      <c r="D29" s="1149"/>
      <c r="E29" s="90"/>
      <c r="F29" s="90"/>
      <c r="G29" s="102"/>
      <c r="H29" s="103"/>
      <c r="I29" s="592"/>
      <c r="J29" s="130"/>
      <c r="K29" s="127">
        <f>'Input Data'!H37</f>
        <v>0</v>
      </c>
      <c r="L29" s="145"/>
      <c r="M29" s="146"/>
      <c r="N29" s="144"/>
      <c r="O29" s="604"/>
    </row>
    <row r="30" spans="1:15" x14ac:dyDescent="0.2">
      <c r="A30" s="88"/>
      <c r="B30" s="89"/>
      <c r="C30" s="90"/>
      <c r="D30" s="90"/>
      <c r="E30" s="90"/>
      <c r="F30" s="90"/>
      <c r="G30" s="102"/>
      <c r="H30" s="103"/>
      <c r="I30" s="592"/>
      <c r="J30" s="130"/>
      <c r="K30" s="146"/>
      <c r="L30" s="145"/>
      <c r="M30" s="146"/>
      <c r="N30" s="144"/>
      <c r="O30" s="604"/>
    </row>
    <row r="31" spans="1:15" ht="15.75" thickBot="1" x14ac:dyDescent="0.25">
      <c r="A31" s="1280" t="s">
        <v>215</v>
      </c>
      <c r="B31" s="1281"/>
      <c r="C31" s="1281"/>
      <c r="D31" s="1281"/>
      <c r="E31" s="102">
        <f>IF('Input Data'!$H$36&gt;0,0.25,0)</f>
        <v>0</v>
      </c>
      <c r="F31" s="97" t="s">
        <v>1</v>
      </c>
      <c r="G31" s="102">
        <f>IF('Input Data'!$H$36&gt;0,1.25,0)</f>
        <v>0</v>
      </c>
      <c r="H31" s="97" t="s">
        <v>1</v>
      </c>
      <c r="I31" s="592">
        <f>IF('Input Data'!$E$24=1,Scales!$L$4,IF('Input Data'!$E$24=2,Scales!$L$5,IF('Input Data'!$E$24&gt;2,0.6)))</f>
        <v>0.6</v>
      </c>
      <c r="J31" s="130" t="s">
        <v>2</v>
      </c>
      <c r="K31" s="142">
        <f>'Input Data'!H36</f>
        <v>0</v>
      </c>
      <c r="L31" s="97" t="s">
        <v>1</v>
      </c>
      <c r="M31" s="127">
        <f>IF(K31&gt;0,$O$19,0)</f>
        <v>0</v>
      </c>
      <c r="N31" s="144"/>
      <c r="O31" s="602">
        <f>IF('Input Data'!D26="Y",0,IF(K32=0,0,(E31*G31*I31*K31/K32*M31)))</f>
        <v>0</v>
      </c>
    </row>
    <row r="32" spans="1:15" x14ac:dyDescent="0.2">
      <c r="A32" s="1282"/>
      <c r="B32" s="1149"/>
      <c r="C32" s="1149"/>
      <c r="D32" s="1149"/>
      <c r="E32" s="87"/>
      <c r="F32" s="87"/>
      <c r="G32" s="102"/>
      <c r="H32" s="103"/>
      <c r="I32" s="98"/>
      <c r="J32" s="144"/>
      <c r="K32" s="127">
        <f>'Input Data'!H37</f>
        <v>0</v>
      </c>
      <c r="L32" s="145"/>
      <c r="M32" s="144"/>
      <c r="N32" s="144"/>
      <c r="O32" s="604"/>
    </row>
    <row r="33" spans="1:15" x14ac:dyDescent="0.2">
      <c r="A33" s="104"/>
      <c r="B33" s="110"/>
      <c r="C33" s="110"/>
      <c r="D33" s="110"/>
      <c r="E33" s="110"/>
      <c r="F33" s="110"/>
      <c r="G33" s="110"/>
      <c r="H33" s="110"/>
      <c r="I33" s="147"/>
      <c r="J33" s="147"/>
      <c r="K33" s="148"/>
      <c r="L33" s="148"/>
      <c r="M33" s="148"/>
      <c r="N33" s="148"/>
      <c r="O33" s="605"/>
    </row>
    <row r="34" spans="1:15" x14ac:dyDescent="0.2">
      <c r="A34" s="111" t="s">
        <v>34</v>
      </c>
      <c r="B34" s="89"/>
      <c r="C34" s="90"/>
      <c r="D34" s="90"/>
      <c r="E34" s="90"/>
      <c r="F34" s="90"/>
      <c r="G34" s="107">
        <f>IF('Input Data'!$E$24=1,1,IF('Input Data'!$E$24&lt;3,'Input Data'!$D$25,1))</f>
        <v>1</v>
      </c>
      <c r="H34" s="97" t="s">
        <v>1</v>
      </c>
      <c r="I34" s="91">
        <f>IF('Input Data'!$E$28="y",0.01,0)</f>
        <v>0.01</v>
      </c>
      <c r="J34" s="97" t="s">
        <v>1</v>
      </c>
      <c r="K34" s="592">
        <f>IF('Input Data'!$E$24=1,Scales!$L$4,IF('Input Data'!$E$24=2,Scales!$L$5,IF('Input Data'!$E$24&gt;2,0.6)))</f>
        <v>0.6</v>
      </c>
      <c r="L34" s="133" t="s">
        <v>27</v>
      </c>
      <c r="M34" s="144">
        <f>IF('Input Data'!$E$28="Y",$O$16,0)</f>
        <v>0</v>
      </c>
      <c r="N34" s="130" t="s">
        <v>3</v>
      </c>
      <c r="O34" s="604">
        <f>IF('Input Data'!D26="Y",0,IF('Input Data'!$C$7="e",(G34*I34*K34*M34),0))</f>
        <v>0</v>
      </c>
    </row>
    <row r="35" spans="1:15" x14ac:dyDescent="0.2">
      <c r="A35" s="111"/>
      <c r="B35" s="89"/>
      <c r="C35" s="90"/>
      <c r="D35" s="90"/>
      <c r="E35" s="90"/>
      <c r="F35" s="90"/>
      <c r="G35" s="90"/>
      <c r="H35" s="90"/>
      <c r="I35" s="91"/>
      <c r="J35" s="97"/>
      <c r="K35" s="592"/>
      <c r="L35" s="133"/>
      <c r="M35" s="144"/>
      <c r="N35" s="130"/>
      <c r="O35" s="604"/>
    </row>
    <row r="36" spans="1:15" x14ac:dyDescent="0.2">
      <c r="A36" s="111" t="s">
        <v>225</v>
      </c>
      <c r="B36" s="89"/>
      <c r="C36" s="90"/>
      <c r="D36" s="90"/>
      <c r="E36" s="90"/>
      <c r="F36" s="90"/>
      <c r="G36" s="107">
        <f>IF('Input Data'!$E$24=1,1,IF('Input Data'!$E$24&lt;3,'Input Data'!$D$25,1))</f>
        <v>1</v>
      </c>
      <c r="H36" s="97" t="s">
        <v>1</v>
      </c>
      <c r="I36" s="107">
        <f>IF('Input Data'!$E$30="y",0.07,0)</f>
        <v>7.0000000000000007E-2</v>
      </c>
      <c r="J36" s="97" t="s">
        <v>1</v>
      </c>
      <c r="K36" s="592">
        <f>IF('Input Data'!$E$24=1,Scales!$L$4,IF('Input Data'!$E$24=2,Scales!$L$5,IF('Input Data'!$E$24&gt;2,0.6)))</f>
        <v>0.6</v>
      </c>
      <c r="L36" s="133" t="s">
        <v>27</v>
      </c>
      <c r="M36" s="127">
        <f>IF('Input Data'!$E$30="Y",$O$17,0)</f>
        <v>0</v>
      </c>
      <c r="N36" s="130" t="s">
        <v>3</v>
      </c>
      <c r="O36" s="604">
        <f>IF('Input Data'!D26="Y",0,IF('Input Data'!$C$7="e",(G36*I36*K36*M36),0))</f>
        <v>0</v>
      </c>
    </row>
    <row r="37" spans="1:15" ht="9" customHeight="1" x14ac:dyDescent="0.2">
      <c r="O37" s="604"/>
    </row>
    <row r="38" spans="1:15" ht="15.75" thickBot="1" x14ac:dyDescent="0.25">
      <c r="A38" s="92"/>
      <c r="B38" s="93"/>
      <c r="C38" s="93"/>
      <c r="D38" s="93"/>
      <c r="E38" s="93"/>
      <c r="F38" s="93"/>
      <c r="G38" s="94"/>
      <c r="H38" s="94"/>
      <c r="I38" s="95"/>
      <c r="J38" s="149"/>
      <c r="K38" s="150"/>
      <c r="L38" s="95"/>
      <c r="M38" s="522" t="s">
        <v>280</v>
      </c>
      <c r="N38" s="95"/>
      <c r="O38" s="606">
        <f>IF('Input Data'!C7="e",SUM(O22:O37),0)</f>
        <v>0</v>
      </c>
    </row>
    <row r="39" spans="1:15" ht="18.75" thickTop="1" x14ac:dyDescent="0.2">
      <c r="A39" s="96" t="s">
        <v>165</v>
      </c>
      <c r="B39" s="89"/>
      <c r="C39" s="89"/>
      <c r="D39" s="89"/>
      <c r="E39" s="89"/>
      <c r="F39" s="89"/>
      <c r="G39" s="89"/>
      <c r="H39" s="89"/>
      <c r="I39" s="89"/>
      <c r="J39" s="89"/>
      <c r="K39" s="89"/>
      <c r="L39" s="89"/>
      <c r="M39" s="151"/>
      <c r="N39" s="89"/>
      <c r="O39" s="604"/>
    </row>
    <row r="40" spans="1:15" ht="15.75" thickBot="1" x14ac:dyDescent="0.25">
      <c r="A40" s="1242" t="s">
        <v>211</v>
      </c>
      <c r="B40" s="1243"/>
      <c r="C40" s="1243"/>
      <c r="D40" s="1243"/>
      <c r="E40" s="97"/>
      <c r="F40" s="97"/>
      <c r="G40" s="90"/>
      <c r="H40" s="90"/>
      <c r="I40" s="98">
        <f>IF('Input Data'!$E$24&lt;3,0,IF('Input Data'!$E$24=3,0.35,IF('Input Data'!$E$24=4,0.4)))</f>
        <v>0.35</v>
      </c>
      <c r="J40" s="126" t="s">
        <v>2</v>
      </c>
      <c r="K40" s="152">
        <f>'Input Data'!H41</f>
        <v>0</v>
      </c>
      <c r="L40" s="133" t="s">
        <v>27</v>
      </c>
      <c r="M40" s="131">
        <f>$O$19</f>
        <v>0</v>
      </c>
      <c r="N40" s="127"/>
      <c r="O40" s="602">
        <f>IF('Input Data'!$C$7="e",IF(K41=0,0,(I40*K40/K41*M40)),0)</f>
        <v>0</v>
      </c>
    </row>
    <row r="41" spans="1:15" x14ac:dyDescent="0.2">
      <c r="A41" s="1244"/>
      <c r="B41" s="1243"/>
      <c r="C41" s="1243"/>
      <c r="D41" s="1243"/>
      <c r="E41" s="99"/>
      <c r="F41" s="99"/>
      <c r="G41" s="90"/>
      <c r="H41" s="90"/>
      <c r="I41" s="98"/>
      <c r="J41" s="101"/>
      <c r="K41" s="127">
        <f>IF('Input Data'!$E$24&lt;4,'Input Data'!$H$37,'Input Data'!$H$43)</f>
        <v>0</v>
      </c>
      <c r="L41" s="133"/>
      <c r="M41" s="127"/>
      <c r="N41" s="127"/>
      <c r="O41" s="602"/>
    </row>
    <row r="42" spans="1:15" x14ac:dyDescent="0.2">
      <c r="A42" s="100"/>
      <c r="B42" s="90"/>
      <c r="C42" s="101"/>
      <c r="D42" s="99"/>
      <c r="E42" s="99"/>
      <c r="F42" s="99"/>
      <c r="G42" s="90"/>
      <c r="H42" s="90"/>
      <c r="I42" s="98"/>
      <c r="J42" s="101"/>
      <c r="K42" s="127"/>
      <c r="L42" s="133"/>
      <c r="M42" s="127"/>
      <c r="N42" s="127"/>
      <c r="O42" s="602"/>
    </row>
    <row r="43" spans="1:15" ht="15.75" thickBot="1" x14ac:dyDescent="0.25">
      <c r="A43" s="1245" t="s">
        <v>210</v>
      </c>
      <c r="B43" s="1246"/>
      <c r="C43" s="1247"/>
      <c r="D43" s="1243"/>
      <c r="E43" s="97"/>
      <c r="F43" s="97"/>
      <c r="G43" s="102">
        <f>IF('Input Data'!H42&gt;0,1.25,0)</f>
        <v>0</v>
      </c>
      <c r="H43" s="90" t="s">
        <v>27</v>
      </c>
      <c r="I43" s="98">
        <f>IF('Input Data'!$E$24&lt;3,0,IF('Input Data'!$E$24=3,0.35,IF('Input Data'!$E$24=4,0.4)))</f>
        <v>0.35</v>
      </c>
      <c r="J43" s="126" t="s">
        <v>2</v>
      </c>
      <c r="K43" s="152">
        <f>'Input Data'!H42</f>
        <v>0</v>
      </c>
      <c r="L43" s="133" t="s">
        <v>27</v>
      </c>
      <c r="M43" s="127">
        <f>$O$19</f>
        <v>0</v>
      </c>
      <c r="N43" s="130"/>
      <c r="O43" s="602">
        <f>IF('Input Data'!$C$7="e",IF(K44=0,0,(G43*I43*K43/K44*M43)),0)</f>
        <v>0</v>
      </c>
    </row>
    <row r="44" spans="1:15" x14ac:dyDescent="0.2">
      <c r="A44" s="1244"/>
      <c r="B44" s="1243"/>
      <c r="C44" s="1243"/>
      <c r="D44" s="1243"/>
      <c r="E44" s="103"/>
      <c r="F44" s="103"/>
      <c r="G44" s="90"/>
      <c r="H44" s="90"/>
      <c r="I44" s="91"/>
      <c r="J44" s="89"/>
      <c r="K44" s="127">
        <f>IF('Input Data'!$E$24&lt;4,'Input Data'!$H$37,'Input Data'!$H$43)</f>
        <v>0</v>
      </c>
      <c r="L44" s="145"/>
      <c r="M44" s="144"/>
      <c r="N44" s="144"/>
      <c r="O44" s="604"/>
    </row>
    <row r="45" spans="1:15" x14ac:dyDescent="0.2">
      <c r="A45" s="104"/>
      <c r="B45" s="105"/>
      <c r="C45" s="105"/>
      <c r="D45" s="105"/>
      <c r="E45" s="105"/>
      <c r="F45" s="105"/>
      <c r="G45" s="105"/>
      <c r="H45" s="105"/>
      <c r="I45" s="106"/>
      <c r="J45" s="105"/>
      <c r="K45" s="153"/>
      <c r="L45" s="154"/>
      <c r="M45" s="153"/>
      <c r="N45" s="153"/>
      <c r="O45" s="605"/>
    </row>
    <row r="46" spans="1:15" x14ac:dyDescent="0.2">
      <c r="A46" s="111" t="s">
        <v>34</v>
      </c>
      <c r="B46" s="89"/>
      <c r="C46" s="90"/>
      <c r="D46" s="90"/>
      <c r="E46" s="90"/>
      <c r="F46" s="90"/>
      <c r="G46" s="107" t="e">
        <f>IF('Input Data'!$E$24&gt;2,'Input Data'!$H$44/'Input Data'!$H$39,0)</f>
        <v>#DIV/0!</v>
      </c>
      <c r="H46" s="97" t="s">
        <v>1</v>
      </c>
      <c r="I46" s="91">
        <f>IF('Input Data'!$E$28="y",0.01,0)</f>
        <v>0.01</v>
      </c>
      <c r="J46" s="97" t="s">
        <v>1</v>
      </c>
      <c r="K46" s="98">
        <f>IF('Input Data'!$E$24&lt;3,0,IF('Input Data'!$E$24=3,0.35,IF('Input Data'!$E$24=4,0.4)))</f>
        <v>0.35</v>
      </c>
      <c r="L46" s="133" t="s">
        <v>27</v>
      </c>
      <c r="M46" s="144">
        <f>IF('Input Data'!$E$24&gt;2,IF('Input Data'!$E$28="Y",'Input Data'!$H$44,0),0)</f>
        <v>0</v>
      </c>
      <c r="N46" s="130" t="s">
        <v>3</v>
      </c>
      <c r="O46" s="604">
        <f>IF('Input Data'!$C$7="e",(I46*K46*M46),0)</f>
        <v>0</v>
      </c>
    </row>
    <row r="47" spans="1:15" x14ac:dyDescent="0.2">
      <c r="A47" s="111"/>
      <c r="B47" s="89"/>
      <c r="C47" s="90"/>
      <c r="D47" s="90"/>
      <c r="E47" s="90"/>
      <c r="F47" s="90"/>
      <c r="G47" s="90"/>
      <c r="H47" s="90"/>
      <c r="I47" s="91"/>
      <c r="J47" s="97"/>
      <c r="K47" s="98"/>
      <c r="L47" s="133"/>
      <c r="M47" s="144"/>
      <c r="N47" s="130"/>
      <c r="O47" s="604"/>
    </row>
    <row r="48" spans="1:15" x14ac:dyDescent="0.2">
      <c r="A48" s="111" t="s">
        <v>225</v>
      </c>
      <c r="B48" s="89"/>
      <c r="C48" s="90"/>
      <c r="D48" s="90"/>
      <c r="E48" s="90"/>
      <c r="F48" s="90"/>
      <c r="G48" s="107" t="e">
        <f>IF('Input Data'!$E$24&gt;2,'Input Data'!$H$43/'Input Data'!$H$37,0)</f>
        <v>#DIV/0!</v>
      </c>
      <c r="H48" s="97" t="s">
        <v>1</v>
      </c>
      <c r="I48" s="107">
        <f>IF('Input Data'!$E$30="y",0.07,0)</f>
        <v>7.0000000000000007E-2</v>
      </c>
      <c r="J48" s="97" t="s">
        <v>1</v>
      </c>
      <c r="K48" s="98">
        <f>IF('Input Data'!$E$24&lt;3,0,IF('Input Data'!$E$24=3,0.35,IF('Input Data'!$E$24=4,0.4)))</f>
        <v>0.35</v>
      </c>
      <c r="L48" s="133" t="s">
        <v>27</v>
      </c>
      <c r="M48" s="127">
        <f>IF('Input Data'!$E$24&gt;2,IF('Input Data'!$E$30="Y",$O$17,0),0)</f>
        <v>0</v>
      </c>
      <c r="N48" s="130" t="s">
        <v>3</v>
      </c>
      <c r="O48" s="604">
        <f>IF('Input Data'!$C$7="e",(I48*K48*M48),0)</f>
        <v>0</v>
      </c>
    </row>
    <row r="49" spans="1:15" ht="6.75" customHeight="1" thickBot="1" x14ac:dyDescent="0.25">
      <c r="A49" s="88"/>
      <c r="B49" s="89"/>
      <c r="C49" s="90"/>
      <c r="D49" s="90"/>
      <c r="E49" s="90"/>
      <c r="F49" s="90"/>
      <c r="G49" s="90"/>
      <c r="H49" s="90"/>
      <c r="I49" s="102"/>
      <c r="J49" s="97"/>
      <c r="K49" s="127"/>
      <c r="L49" s="130"/>
      <c r="M49" s="144"/>
      <c r="N49" s="130"/>
      <c r="O49" s="610"/>
    </row>
    <row r="50" spans="1:15" ht="15.75" thickBot="1" x14ac:dyDescent="0.25">
      <c r="A50" s="155"/>
      <c r="B50" s="156"/>
      <c r="C50" s="156"/>
      <c r="D50" s="157"/>
      <c r="E50" s="157"/>
      <c r="F50" s="157"/>
      <c r="G50" s="158"/>
      <c r="H50" s="159"/>
      <c r="I50" s="160"/>
      <c r="J50" s="161"/>
      <c r="K50" s="162"/>
      <c r="L50" s="162"/>
      <c r="M50" s="521" t="s">
        <v>281</v>
      </c>
      <c r="N50" s="162"/>
      <c r="O50" s="693">
        <f>IF( 'Input Data'!$C$7="e",IF('Input Data'!$E$24&lt;3,0,SUM(O40:O49)),0)</f>
        <v>0</v>
      </c>
    </row>
    <row r="51" spans="1:15" ht="16.5" thickBot="1" x14ac:dyDescent="0.25">
      <c r="A51" s="199"/>
      <c r="B51" s="89"/>
      <c r="C51" s="89"/>
      <c r="D51" s="89"/>
      <c r="E51" s="89"/>
      <c r="F51" s="89"/>
      <c r="G51" s="89"/>
      <c r="H51" s="89"/>
      <c r="I51" s="208"/>
      <c r="J51" s="89"/>
      <c r="K51" s="89"/>
      <c r="L51" s="89"/>
      <c r="M51" s="524" t="s">
        <v>24</v>
      </c>
      <c r="N51" s="89"/>
      <c r="O51" s="617">
        <f>O38+O50</f>
        <v>0</v>
      </c>
    </row>
    <row r="52" spans="1:15" ht="17.25" thickTop="1" thickBot="1" x14ac:dyDescent="0.25">
      <c r="A52" s="450"/>
      <c r="B52" s="451"/>
      <c r="C52" s="451"/>
      <c r="D52" s="451"/>
      <c r="E52" s="451"/>
      <c r="F52" s="451"/>
      <c r="G52" s="452" t="s">
        <v>269</v>
      </c>
      <c r="H52" s="451"/>
      <c r="I52" s="455"/>
      <c r="J52" s="451"/>
      <c r="K52" s="451"/>
      <c r="L52" s="451"/>
      <c r="M52" s="628">
        <f>'Input Data'!D19</f>
        <v>1</v>
      </c>
      <c r="N52" s="453" t="s">
        <v>270</v>
      </c>
      <c r="O52" s="694">
        <f>M52*O51</f>
        <v>0</v>
      </c>
    </row>
    <row r="53" spans="1:15" ht="17.25" thickTop="1" thickBot="1" x14ac:dyDescent="0.25">
      <c r="A53" s="450"/>
      <c r="B53" s="451"/>
      <c r="C53" s="451"/>
      <c r="D53" s="451"/>
      <c r="E53" s="451"/>
      <c r="F53" s="451"/>
      <c r="G53" s="452"/>
      <c r="H53" s="451"/>
      <c r="I53" s="629"/>
      <c r="J53" s="451"/>
      <c r="K53" s="451"/>
      <c r="L53" s="451"/>
      <c r="M53" s="630" t="s">
        <v>286</v>
      </c>
      <c r="N53" s="453"/>
      <c r="O53" s="695">
        <f>'Input Data'!F8*'Input Data'!H8</f>
        <v>0</v>
      </c>
    </row>
    <row r="54" spans="1:15" ht="18.75" thickTop="1" x14ac:dyDescent="0.2">
      <c r="A54" s="96" t="s">
        <v>208</v>
      </c>
      <c r="B54" s="89"/>
      <c r="C54" s="89"/>
      <c r="D54" s="89"/>
      <c r="E54" s="89"/>
      <c r="F54" s="89"/>
      <c r="G54" s="89"/>
      <c r="H54" s="205"/>
      <c r="I54" s="206"/>
      <c r="J54" s="166"/>
      <c r="K54" s="89"/>
      <c r="L54" s="169"/>
      <c r="M54" s="89"/>
      <c r="N54" s="169"/>
      <c r="O54" s="604"/>
    </row>
    <row r="55" spans="1:15" x14ac:dyDescent="0.2">
      <c r="A55" s="108" t="s">
        <v>223</v>
      </c>
      <c r="B55" s="163"/>
      <c r="C55" s="163"/>
      <c r="D55" s="163"/>
      <c r="E55" s="163"/>
      <c r="F55" s="163"/>
      <c r="G55" s="163"/>
      <c r="H55" s="165" t="s">
        <v>264</v>
      </c>
      <c r="I55" s="2"/>
      <c r="J55" s="166"/>
      <c r="K55" s="167" t="s">
        <v>7</v>
      </c>
      <c r="L55" s="89"/>
      <c r="M55" s="167" t="s">
        <v>129</v>
      </c>
      <c r="N55" s="168" t="s">
        <v>120</v>
      </c>
      <c r="O55" s="604">
        <f>'Time Based'!H21</f>
        <v>0</v>
      </c>
    </row>
    <row r="56" spans="1:15" x14ac:dyDescent="0.2">
      <c r="A56" s="88" t="s">
        <v>130</v>
      </c>
      <c r="B56" s="89"/>
      <c r="C56" s="116"/>
      <c r="D56" s="116"/>
      <c r="E56" s="91">
        <f>IF('Input Data'!E29="Y",0.06,0)</f>
        <v>0</v>
      </c>
      <c r="F56" s="97" t="s">
        <v>1</v>
      </c>
      <c r="G56" s="125">
        <f>IF('Input Data'!$E$29="y",IF('Input Data'!$E$24=1,Scales!$L$4,IF('Input Data'!$E$24=2,Scales!$L$5,IF('Input Data'!$E$24=3,0.95,IF('Input Data'!$E$24=4,1)))),0)</f>
        <v>0</v>
      </c>
      <c r="H56" s="126" t="s">
        <v>2</v>
      </c>
      <c r="I56" s="180">
        <f>$O$17</f>
        <v>0</v>
      </c>
      <c r="J56" s="200" t="s">
        <v>120</v>
      </c>
      <c r="K56" s="201">
        <f>IF('Input Data'!E29="y",E56*G56*I56,0)</f>
        <v>0</v>
      </c>
      <c r="L56" s="89"/>
      <c r="M56" s="167" t="s">
        <v>129</v>
      </c>
      <c r="N56" s="168" t="s">
        <v>120</v>
      </c>
      <c r="O56" s="604">
        <f>IF('Time Based'!$H$37&lt;$K$56,'Time Based'!$H$37,$K$56)</f>
        <v>0</v>
      </c>
    </row>
    <row r="57" spans="1:15" x14ac:dyDescent="0.2">
      <c r="A57" s="88" t="s">
        <v>240</v>
      </c>
      <c r="B57" s="454" t="s">
        <v>273</v>
      </c>
      <c r="C57" s="91"/>
      <c r="D57" s="97"/>
      <c r="E57" s="97"/>
      <c r="F57" s="97"/>
      <c r="G57" s="125"/>
      <c r="H57" s="126"/>
      <c r="I57" s="180" t="s">
        <v>242</v>
      </c>
      <c r="J57" s="200"/>
      <c r="K57" s="201"/>
      <c r="L57" s="89"/>
      <c r="M57" s="167" t="s">
        <v>129</v>
      </c>
      <c r="N57" s="168"/>
      <c r="O57" s="604">
        <f>'Travelling &amp; Subsistance'!I17</f>
        <v>0</v>
      </c>
    </row>
    <row r="58" spans="1:15" ht="15.75" thickBot="1" x14ac:dyDescent="0.25">
      <c r="A58" s="88" t="s">
        <v>241</v>
      </c>
      <c r="B58" s="89"/>
      <c r="C58" s="89"/>
      <c r="D58" s="89"/>
      <c r="E58" s="89"/>
      <c r="F58" s="89"/>
      <c r="G58" s="89"/>
      <c r="H58" s="89"/>
      <c r="I58" s="169" t="s">
        <v>54</v>
      </c>
      <c r="J58" s="166"/>
      <c r="K58" s="156"/>
      <c r="L58" s="156"/>
      <c r="M58" s="170" t="s">
        <v>129</v>
      </c>
      <c r="N58" s="171" t="s">
        <v>120</v>
      </c>
      <c r="O58" s="610">
        <f>'Time Based'!H56</f>
        <v>0</v>
      </c>
    </row>
    <row r="59" spans="1:15" ht="15.75" thickBot="1" x14ac:dyDescent="0.25">
      <c r="A59" s="172"/>
      <c r="B59" s="173"/>
      <c r="C59" s="173"/>
      <c r="D59" s="93"/>
      <c r="E59" s="93"/>
      <c r="F59" s="93"/>
      <c r="G59" s="93"/>
      <c r="H59" s="174"/>
      <c r="I59" s="175"/>
      <c r="J59" s="176"/>
      <c r="K59" s="175"/>
      <c r="L59" s="93"/>
      <c r="M59" s="477" t="s">
        <v>284</v>
      </c>
      <c r="N59" s="178"/>
      <c r="O59" s="606">
        <f>IF('Input Data'!$C$7="E",SUM(O55:O58),0)</f>
        <v>0</v>
      </c>
    </row>
    <row r="60" spans="1:15" ht="18.75" thickTop="1" x14ac:dyDescent="0.2">
      <c r="A60" s="96" t="s">
        <v>207</v>
      </c>
      <c r="B60" s="89"/>
      <c r="C60" s="89"/>
      <c r="D60" s="89"/>
      <c r="E60" s="89"/>
      <c r="F60" s="89"/>
      <c r="G60" s="89"/>
      <c r="H60" s="89"/>
      <c r="I60" s="89"/>
      <c r="J60" s="89"/>
      <c r="K60" s="89"/>
      <c r="L60" s="89"/>
      <c r="M60" s="179"/>
      <c r="N60" s="180"/>
      <c r="O60" s="604"/>
    </row>
    <row r="61" spans="1:15" x14ac:dyDescent="0.2">
      <c r="A61" s="88" t="s">
        <v>147</v>
      </c>
      <c r="B61" s="89"/>
      <c r="C61" s="454" t="s">
        <v>273</v>
      </c>
      <c r="D61" s="89"/>
      <c r="E61" s="89"/>
      <c r="F61" s="89"/>
      <c r="G61" s="89"/>
      <c r="H61" s="89"/>
      <c r="I61" s="89"/>
      <c r="J61" s="89"/>
      <c r="K61" s="169"/>
      <c r="L61" s="89"/>
      <c r="M61" s="90"/>
      <c r="N61" s="90"/>
      <c r="O61" s="612">
        <f>'Travelling &amp; Subsistance'!I59</f>
        <v>0</v>
      </c>
    </row>
    <row r="62" spans="1:15" x14ac:dyDescent="0.2">
      <c r="A62" s="88" t="s">
        <v>100</v>
      </c>
      <c r="B62" s="89"/>
      <c r="C62" s="89"/>
      <c r="D62" s="89"/>
      <c r="E62" s="89"/>
      <c r="F62" s="89"/>
      <c r="G62" s="89"/>
      <c r="H62" s="89"/>
      <c r="I62" s="89"/>
      <c r="J62" s="89"/>
      <c r="K62" s="169"/>
      <c r="L62" s="89"/>
      <c r="M62" s="90"/>
      <c r="N62" s="90"/>
      <c r="O62" s="612">
        <f>'Typing, Duplicating, &amp; Printing'!I59</f>
        <v>0</v>
      </c>
    </row>
    <row r="63" spans="1:15" ht="15.75" thickBot="1" x14ac:dyDescent="0.25">
      <c r="A63" s="88" t="s">
        <v>101</v>
      </c>
      <c r="B63" s="89"/>
      <c r="C63" s="89"/>
      <c r="D63" s="89"/>
      <c r="E63" s="89"/>
      <c r="F63" s="89"/>
      <c r="G63" s="89"/>
      <c r="H63" s="89"/>
      <c r="I63" s="89"/>
      <c r="J63" s="89"/>
      <c r="K63" s="169"/>
      <c r="L63" s="156"/>
      <c r="M63" s="181"/>
      <c r="N63" s="181"/>
      <c r="O63" s="613">
        <f>'Site staff &amp; Other'!H59</f>
        <v>0</v>
      </c>
    </row>
    <row r="64" spans="1:15" ht="15.75" thickBot="1" x14ac:dyDescent="0.25">
      <c r="A64" s="172"/>
      <c r="B64" s="93"/>
      <c r="C64" s="93"/>
      <c r="D64" s="93"/>
      <c r="E64" s="93"/>
      <c r="F64" s="93"/>
      <c r="G64" s="93"/>
      <c r="H64" s="182"/>
      <c r="I64" s="173"/>
      <c r="J64" s="93"/>
      <c r="K64" s="213"/>
      <c r="L64" s="207"/>
      <c r="M64" s="525" t="s">
        <v>283</v>
      </c>
      <c r="N64" s="173"/>
      <c r="O64" s="696">
        <f>IF('Input Data'!$C$7="E",SUM(O61:O63),0)</f>
        <v>0</v>
      </c>
    </row>
    <row r="65" spans="1:15" ht="15.75" thickTop="1" x14ac:dyDescent="0.2">
      <c r="A65" s="183"/>
      <c r="B65" s="184"/>
      <c r="C65" s="184"/>
      <c r="D65" s="89"/>
      <c r="E65" s="89"/>
      <c r="F65" s="89"/>
      <c r="G65" s="89"/>
      <c r="H65" s="89"/>
      <c r="I65" s="457"/>
      <c r="J65" s="458"/>
      <c r="K65" s="458"/>
      <c r="L65" s="458"/>
      <c r="M65" s="524" t="s">
        <v>282</v>
      </c>
      <c r="N65" s="458"/>
      <c r="O65" s="697">
        <f>O52-O53+O59+O64</f>
        <v>0</v>
      </c>
    </row>
    <row r="66" spans="1:15" ht="15.75" thickBot="1" x14ac:dyDescent="0.25">
      <c r="A66" s="88"/>
      <c r="B66" s="89"/>
      <c r="C66" s="89"/>
      <c r="D66" s="89"/>
      <c r="E66" s="89"/>
      <c r="F66" s="89"/>
      <c r="G66" s="90"/>
      <c r="H66" s="90"/>
      <c r="I66" s="185"/>
      <c r="J66" s="90"/>
      <c r="K66" s="90"/>
      <c r="L66" s="89"/>
      <c r="M66" s="167" t="s">
        <v>313</v>
      </c>
      <c r="N66" s="89"/>
      <c r="O66" s="698">
        <f>ROUND('Previous Payments'!K42,2)</f>
        <v>0</v>
      </c>
    </row>
    <row r="67" spans="1:15" ht="15.75" thickBot="1" x14ac:dyDescent="0.25">
      <c r="A67" s="88"/>
      <c r="B67" s="89"/>
      <c r="C67" s="93"/>
      <c r="D67" s="89"/>
      <c r="E67" s="89"/>
      <c r="F67" s="89"/>
      <c r="G67" s="186"/>
      <c r="H67" s="214"/>
      <c r="I67" s="1250" t="str">
        <f>IF($O$65&lt;$O$66,"OVERPAID BY (Ecl Tax)",IF($O$65&gt;$O$66,"FEES NOW DUE EXCLUDING VAT &amp; NON TAXABLE AMOUNT",""))</f>
        <v/>
      </c>
      <c r="J67" s="1251"/>
      <c r="K67" s="1251"/>
      <c r="L67" s="1251"/>
      <c r="M67" s="1251"/>
      <c r="N67" s="1251"/>
      <c r="O67" s="617">
        <f>O65-O66</f>
        <v>0</v>
      </c>
    </row>
    <row r="68" spans="1:15" ht="15.75" thickTop="1" x14ac:dyDescent="0.2">
      <c r="A68" s="183"/>
      <c r="B68" s="184"/>
      <c r="C68" s="89"/>
      <c r="D68" s="184"/>
      <c r="E68" s="1278" t="s">
        <v>0</v>
      </c>
      <c r="F68" s="1279"/>
      <c r="G68" s="1279"/>
      <c r="H68" s="1279"/>
      <c r="I68" s="188">
        <v>0.14000000000000001</v>
      </c>
      <c r="J68" s="90" t="s">
        <v>25</v>
      </c>
      <c r="K68" s="189">
        <f>IF('Input Data'!C14="none",0,O67)</f>
        <v>0</v>
      </c>
      <c r="L68" s="184"/>
      <c r="M68" s="184"/>
      <c r="N68" s="184"/>
      <c r="O68" s="618">
        <f>IF('Input Data'!C14="none",0,I68*K68)</f>
        <v>0</v>
      </c>
    </row>
    <row r="69" spans="1:15" x14ac:dyDescent="0.2">
      <c r="A69" s="88"/>
      <c r="B69" s="89"/>
      <c r="C69" s="89"/>
      <c r="D69" s="186"/>
      <c r="E69" s="186"/>
      <c r="F69" s="186"/>
      <c r="G69" s="169"/>
      <c r="H69" s="190"/>
      <c r="I69" s="110"/>
      <c r="J69" s="191"/>
      <c r="K69" s="105"/>
      <c r="L69" s="192"/>
      <c r="M69" s="526" t="s">
        <v>149</v>
      </c>
      <c r="N69" s="194"/>
      <c r="O69" s="619">
        <f>'Non Taxable'!I20</f>
        <v>0</v>
      </c>
    </row>
    <row r="70" spans="1:15" ht="15.75" thickBot="1" x14ac:dyDescent="0.25">
      <c r="A70" s="112"/>
      <c r="B70" s="163"/>
      <c r="C70" s="163"/>
      <c r="D70" s="163"/>
      <c r="E70" s="163"/>
      <c r="F70" s="163"/>
      <c r="G70" s="163"/>
      <c r="H70" s="164"/>
      <c r="I70" s="1250" t="str">
        <f>IF($O$65&lt;$O$66,"AMOUNT TO BE RECOVERED (Incl VAT)",IF($O$65&gt;$O$66,"FEES NOW DUE INCLUDING VAT &amp; NON TAXABLE AMOUNT",""))</f>
        <v/>
      </c>
      <c r="J70" s="1251"/>
      <c r="K70" s="1251"/>
      <c r="L70" s="1251"/>
      <c r="M70" s="1251"/>
      <c r="N70" s="1251"/>
      <c r="O70" s="617">
        <f>O67+O68+O69</f>
        <v>0</v>
      </c>
    </row>
    <row r="71" spans="1:15" ht="15.75" thickTop="1" x14ac:dyDescent="0.2">
      <c r="A71" s="478"/>
      <c r="B71" s="479"/>
      <c r="C71" s="479"/>
      <c r="D71" s="479"/>
      <c r="E71" s="479"/>
      <c r="F71" s="479"/>
      <c r="G71" s="479"/>
      <c r="H71" s="479"/>
      <c r="I71" s="479"/>
      <c r="J71" s="479"/>
      <c r="K71" s="479"/>
      <c r="L71" s="479"/>
      <c r="M71" s="479"/>
      <c r="N71" s="479"/>
      <c r="O71" s="480"/>
    </row>
    <row r="72" spans="1:15" x14ac:dyDescent="0.2">
      <c r="A72" s="481" t="s">
        <v>28</v>
      </c>
      <c r="B72" s="482"/>
      <c r="C72" s="483"/>
      <c r="D72" s="483"/>
      <c r="E72" s="483"/>
      <c r="F72" s="483"/>
      <c r="G72" s="483"/>
      <c r="H72" s="483"/>
      <c r="I72" s="484" t="s">
        <v>9</v>
      </c>
      <c r="J72" s="483"/>
      <c r="K72" s="482"/>
      <c r="L72" s="483"/>
      <c r="M72" s="483"/>
      <c r="N72" s="483"/>
      <c r="O72" s="485"/>
    </row>
    <row r="73" spans="1:15" x14ac:dyDescent="0.2">
      <c r="A73" s="481" t="s">
        <v>133</v>
      </c>
      <c r="B73" s="483"/>
      <c r="C73" s="483"/>
      <c r="D73" s="483"/>
      <c r="E73" s="483"/>
      <c r="F73" s="483"/>
      <c r="G73" s="483"/>
      <c r="H73" s="483"/>
      <c r="I73" s="483"/>
      <c r="J73" s="483"/>
      <c r="K73" s="483"/>
      <c r="L73" s="483"/>
      <c r="M73" s="483"/>
      <c r="N73" s="483"/>
      <c r="O73" s="485"/>
    </row>
    <row r="74" spans="1:15" x14ac:dyDescent="0.2">
      <c r="A74" s="481" t="s">
        <v>26</v>
      </c>
      <c r="B74" s="486"/>
      <c r="C74" s="486"/>
      <c r="D74" s="486"/>
      <c r="E74" s="486"/>
      <c r="F74" s="486"/>
      <c r="G74" s="486"/>
      <c r="H74" s="486"/>
      <c r="I74" s="486"/>
      <c r="J74" s="482"/>
      <c r="K74" s="482"/>
      <c r="L74" s="482"/>
      <c r="M74" s="482"/>
      <c r="N74" s="482"/>
      <c r="O74" s="487"/>
    </row>
    <row r="75" spans="1:15" x14ac:dyDescent="0.2">
      <c r="A75" s="488"/>
      <c r="B75" s="489"/>
      <c r="C75" s="489"/>
      <c r="D75" s="489"/>
      <c r="E75" s="489"/>
      <c r="F75" s="489"/>
      <c r="G75" s="489"/>
      <c r="H75" s="489"/>
      <c r="I75" s="489"/>
      <c r="J75" s="489"/>
      <c r="K75" s="489"/>
      <c r="L75" s="489"/>
      <c r="M75" s="489"/>
      <c r="N75" s="489"/>
      <c r="O75" s="490"/>
    </row>
    <row r="76" spans="1:15" x14ac:dyDescent="0.2">
      <c r="A76" s="488"/>
      <c r="B76" s="482"/>
      <c r="C76" s="482"/>
      <c r="D76" s="482"/>
      <c r="E76" s="482"/>
      <c r="F76" s="482"/>
      <c r="G76" s="482"/>
      <c r="H76" s="482"/>
      <c r="I76" s="482"/>
      <c r="J76" s="482"/>
      <c r="K76" s="482"/>
      <c r="L76" s="482"/>
      <c r="M76" s="482"/>
      <c r="N76" s="482"/>
      <c r="O76" s="487"/>
    </row>
    <row r="77" spans="1:15" x14ac:dyDescent="0.2">
      <c r="A77" s="481" t="s">
        <v>139</v>
      </c>
      <c r="B77" s="491"/>
      <c r="C77" s="491"/>
      <c r="D77" s="491"/>
      <c r="E77" s="491"/>
      <c r="F77" s="491"/>
      <c r="G77" s="491"/>
      <c r="H77" s="491"/>
      <c r="I77" s="498" t="s">
        <v>30</v>
      </c>
      <c r="J77" s="491"/>
      <c r="K77" s="491"/>
      <c r="L77" s="493"/>
      <c r="M77" s="493"/>
      <c r="N77" s="491"/>
      <c r="O77" s="494"/>
    </row>
    <row r="78" spans="1:15" ht="15.75" thickBot="1" x14ac:dyDescent="0.25">
      <c r="A78" s="495"/>
      <c r="B78" s="496" t="s">
        <v>31</v>
      </c>
      <c r="C78" s="1275">
        <f>'Input Data'!D11</f>
        <v>0</v>
      </c>
      <c r="D78" s="1275"/>
      <c r="E78" s="1275"/>
      <c r="F78" s="1275"/>
      <c r="G78" s="1275"/>
      <c r="H78" s="1275"/>
      <c r="I78" s="1275"/>
      <c r="J78" s="1275"/>
      <c r="K78" s="1275"/>
      <c r="L78" s="496"/>
      <c r="M78" s="496"/>
      <c r="N78" s="496"/>
      <c r="O78" s="497"/>
    </row>
    <row r="79" spans="1:15" ht="15.75" thickTop="1" x14ac:dyDescent="0.2"/>
  </sheetData>
  <sheetProtection password="CD4C" sheet="1" objects="1" scenarios="1" formatCells="0" formatColumns="0" formatRows="0"/>
  <mergeCells count="36">
    <mergeCell ref="L11:O11"/>
    <mergeCell ref="C78:K78"/>
    <mergeCell ref="L12:N12"/>
    <mergeCell ref="E68:H68"/>
    <mergeCell ref="A28:D29"/>
    <mergeCell ref="A31:D32"/>
    <mergeCell ref="A40:D41"/>
    <mergeCell ref="A43:D44"/>
    <mergeCell ref="I70:N70"/>
    <mergeCell ref="A15:G15"/>
    <mergeCell ref="J15:N15"/>
    <mergeCell ref="A16:G16"/>
    <mergeCell ref="J16:N16"/>
    <mergeCell ref="C12:G12"/>
    <mergeCell ref="J12:K12"/>
    <mergeCell ref="A22:E23"/>
    <mergeCell ref="A25:D26"/>
    <mergeCell ref="I67:N67"/>
    <mergeCell ref="B7:I7"/>
    <mergeCell ref="M7:N7"/>
    <mergeCell ref="C13:G13"/>
    <mergeCell ref="L13:M13"/>
    <mergeCell ref="C14:G14"/>
    <mergeCell ref="M14:O14"/>
    <mergeCell ref="C8:G8"/>
    <mergeCell ref="L8:N8"/>
    <mergeCell ref="C9:G9"/>
    <mergeCell ref="L9:M9"/>
    <mergeCell ref="C10:G10"/>
    <mergeCell ref="C11:G11"/>
    <mergeCell ref="B6:M6"/>
    <mergeCell ref="I1:O1"/>
    <mergeCell ref="I2:O2"/>
    <mergeCell ref="B4:M4"/>
    <mergeCell ref="A1:C2"/>
    <mergeCell ref="B5:M5"/>
  </mergeCells>
  <phoneticPr fontId="75" type="noConversion"/>
  <printOptions horizontalCentered="1"/>
  <pageMargins left="0.74803149606299213" right="0.74803149606299213" top="0.78740157480314965" bottom="0.78740157480314965" header="0.51181102362204722" footer="0.51181102362204722"/>
  <pageSetup paperSize="9" scale="56"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O69"/>
  <sheetViews>
    <sheetView topLeftCell="B31" zoomScale="75" zoomScaleNormal="100" zoomScaleSheetLayoutView="75" workbookViewId="0">
      <selection activeCell="L10" sqref="L10"/>
    </sheetView>
  </sheetViews>
  <sheetFormatPr defaultRowHeight="15" x14ac:dyDescent="0.2"/>
  <cols>
    <col min="1" max="1" width="14.6640625" customWidth="1"/>
    <col min="2" max="2" width="22.5546875" customWidth="1"/>
    <col min="5" max="5" width="4.44140625" customWidth="1"/>
    <col min="6" max="6" width="2.88671875" customWidth="1"/>
    <col min="7" max="8" width="4.44140625" customWidth="1"/>
    <col min="9" max="9" width="10.21875" customWidth="1"/>
    <col min="10" max="10" width="3.88671875" customWidth="1"/>
    <col min="11" max="11" width="18.109375" customWidth="1"/>
    <col min="12" max="12" width="5.33203125" customWidth="1"/>
    <col min="13" max="13" width="12.88671875" customWidth="1"/>
    <col min="14" max="14" width="5.77734375" customWidth="1"/>
    <col min="15" max="15" width="13.109375" customWidth="1"/>
  </cols>
  <sheetData>
    <row r="1" spans="1:15" ht="51" customHeight="1" thickTop="1" x14ac:dyDescent="0.2">
      <c r="A1" s="1236" t="s">
        <v>276</v>
      </c>
      <c r="B1" s="1237"/>
      <c r="C1" s="1237"/>
      <c r="D1" s="1292" t="s">
        <v>138</v>
      </c>
      <c r="E1" s="1292"/>
      <c r="F1" s="1292"/>
      <c r="G1" s="1293"/>
      <c r="H1" s="122"/>
      <c r="I1" s="1310" t="s">
        <v>198</v>
      </c>
      <c r="J1" s="1311"/>
      <c r="K1" s="1311"/>
      <c r="L1" s="1312"/>
      <c r="M1" s="1313"/>
      <c r="N1" s="1313"/>
      <c r="O1" s="1314"/>
    </row>
    <row r="2" spans="1:15" ht="26.25" customHeight="1" x14ac:dyDescent="0.2">
      <c r="A2" s="1238"/>
      <c r="B2" s="1239"/>
      <c r="C2" s="1239"/>
      <c r="D2" s="2"/>
      <c r="E2" s="116"/>
      <c r="F2" s="1294"/>
      <c r="G2" s="1295"/>
      <c r="H2" s="1295"/>
      <c r="I2" s="1296" t="str">
        <f>'Input Data'!E3</f>
        <v>ENGINEERING PROJECT: 2007 &amp; 2008 FEES</v>
      </c>
      <c r="J2" s="1297"/>
      <c r="K2" s="1297"/>
      <c r="L2" s="1297"/>
      <c r="M2" s="1298"/>
      <c r="N2" s="1298"/>
      <c r="O2" s="1299"/>
    </row>
    <row r="3" spans="1:15" ht="21.75" customHeight="1" x14ac:dyDescent="0.2">
      <c r="A3" s="469"/>
      <c r="B3" s="114"/>
      <c r="C3" s="114"/>
      <c r="D3" s="114"/>
      <c r="E3" s="114"/>
      <c r="F3" s="1295"/>
      <c r="G3" s="1295"/>
      <c r="H3" s="1295"/>
      <c r="I3" s="116"/>
      <c r="J3" s="114"/>
      <c r="K3" s="114"/>
      <c r="L3" s="114"/>
      <c r="M3" s="114"/>
      <c r="N3" s="570" t="str">
        <f>'Input Data'!H3</f>
        <v>Version: 2.7  2013-08</v>
      </c>
      <c r="O3" s="470"/>
    </row>
    <row r="4" spans="1:15" x14ac:dyDescent="0.2">
      <c r="A4" s="43" t="s">
        <v>21</v>
      </c>
      <c r="B4" s="1300">
        <f>'Input Data'!$D$9</f>
        <v>0</v>
      </c>
      <c r="C4" s="1301"/>
      <c r="D4" s="1301"/>
      <c r="E4" s="1301"/>
      <c r="F4" s="1301"/>
      <c r="G4" s="1301"/>
      <c r="H4" s="1301"/>
      <c r="I4" s="1301"/>
      <c r="J4" s="1301"/>
      <c r="K4" s="1301"/>
      <c r="L4" s="1301"/>
      <c r="M4" s="1301"/>
      <c r="N4" s="23"/>
      <c r="O4" s="42"/>
    </row>
    <row r="5" spans="1:15" x14ac:dyDescent="0.2">
      <c r="A5" s="117"/>
      <c r="B5" s="1300">
        <f>'Input Data'!$D$10</f>
        <v>0</v>
      </c>
      <c r="C5" s="1301"/>
      <c r="D5" s="1301"/>
      <c r="E5" s="1301"/>
      <c r="F5" s="1301"/>
      <c r="G5" s="1301"/>
      <c r="H5" s="1301"/>
      <c r="I5" s="1301"/>
      <c r="J5" s="1301"/>
      <c r="K5" s="1301"/>
      <c r="L5" s="1301"/>
      <c r="M5" s="1301"/>
      <c r="N5" s="23"/>
      <c r="O5" s="42"/>
    </row>
    <row r="6" spans="1:15" x14ac:dyDescent="0.2">
      <c r="A6" s="43" t="s">
        <v>22</v>
      </c>
      <c r="B6" s="1302">
        <f>'Input Data'!$D$11</f>
        <v>0</v>
      </c>
      <c r="C6" s="1301"/>
      <c r="D6" s="1301"/>
      <c r="E6" s="1301"/>
      <c r="F6" s="1301"/>
      <c r="G6" s="1301"/>
      <c r="H6" s="1301"/>
      <c r="I6" s="1301"/>
      <c r="J6" s="1301"/>
      <c r="K6" s="1301"/>
      <c r="L6" s="1301"/>
      <c r="M6" s="1301"/>
      <c r="N6" s="23"/>
      <c r="O6" s="42"/>
    </row>
    <row r="7" spans="1:15" ht="15.75" thickBot="1" x14ac:dyDescent="0.25">
      <c r="A7" s="48" t="s">
        <v>19</v>
      </c>
      <c r="B7" s="1252">
        <f>'Input Data'!$D$12</f>
        <v>0</v>
      </c>
      <c r="C7" s="1253"/>
      <c r="D7" s="1253"/>
      <c r="E7" s="1253"/>
      <c r="F7" s="1253"/>
      <c r="G7" s="1253"/>
      <c r="H7" s="1253"/>
      <c r="I7" s="1253"/>
      <c r="J7" s="82" t="s">
        <v>199</v>
      </c>
      <c r="K7" s="85">
        <f>'Input Data'!D13</f>
        <v>0</v>
      </c>
      <c r="L7" s="82" t="s">
        <v>200</v>
      </c>
      <c r="M7" s="1254">
        <f>'Input Data'!F13</f>
        <v>0</v>
      </c>
      <c r="N7" s="1255"/>
      <c r="O7" s="708">
        <f>'Input Data'!H13</f>
        <v>0</v>
      </c>
    </row>
    <row r="8" spans="1:15" ht="15.75" thickTop="1" x14ac:dyDescent="0.2">
      <c r="A8" s="1303" t="s">
        <v>192</v>
      </c>
      <c r="B8" s="1304"/>
      <c r="C8" s="1263">
        <f>'Input Data'!F4</f>
        <v>0</v>
      </c>
      <c r="D8" s="1305"/>
      <c r="E8" s="1305"/>
      <c r="F8" s="1305"/>
      <c r="G8" s="1305"/>
      <c r="H8" s="203" t="s">
        <v>199</v>
      </c>
      <c r="I8" s="84">
        <f>'Input Data'!F5</f>
        <v>0</v>
      </c>
      <c r="J8" s="123" t="s">
        <v>193</v>
      </c>
      <c r="K8" s="114"/>
      <c r="L8" s="1306">
        <f>'Input Data'!D4</f>
        <v>0</v>
      </c>
      <c r="M8" s="1307"/>
      <c r="N8" s="1307"/>
      <c r="O8" s="119"/>
    </row>
    <row r="9" spans="1:15" x14ac:dyDescent="0.2">
      <c r="A9" s="43" t="s">
        <v>118</v>
      </c>
      <c r="B9" s="23"/>
      <c r="C9" s="1268">
        <f>'Input Data'!D14</f>
        <v>0</v>
      </c>
      <c r="D9" s="1258"/>
      <c r="E9" s="1258"/>
      <c r="F9" s="1258"/>
      <c r="G9" s="1258"/>
      <c r="H9" s="26" t="s">
        <v>222</v>
      </c>
      <c r="I9" s="84">
        <f>'Input Data'!F6</f>
        <v>0</v>
      </c>
      <c r="J9" s="123" t="s">
        <v>194</v>
      </c>
      <c r="K9" s="114"/>
      <c r="L9" s="1308">
        <f>'Input Data'!D5</f>
        <v>0</v>
      </c>
      <c r="M9" s="1309"/>
      <c r="N9" s="721"/>
      <c r="O9" s="42"/>
    </row>
    <row r="10" spans="1:15" x14ac:dyDescent="0.2">
      <c r="A10" s="40" t="s">
        <v>184</v>
      </c>
      <c r="B10" s="114"/>
      <c r="C10" s="1272">
        <f>'Input Data'!D15</f>
        <v>0</v>
      </c>
      <c r="D10" s="1258"/>
      <c r="E10" s="1258"/>
      <c r="F10" s="1258"/>
      <c r="G10" s="1258"/>
      <c r="H10" s="114"/>
      <c r="I10" s="41"/>
      <c r="J10" s="26" t="s">
        <v>20</v>
      </c>
      <c r="K10" s="23"/>
      <c r="L10" s="1075">
        <f>'Input Data'!D21</f>
        <v>0</v>
      </c>
      <c r="M10" s="41"/>
      <c r="O10" s="42"/>
    </row>
    <row r="11" spans="1:15" x14ac:dyDescent="0.2">
      <c r="A11" s="43" t="s">
        <v>123</v>
      </c>
      <c r="B11" s="23"/>
      <c r="C11" s="1273">
        <f>'Input Data'!D22</f>
        <v>0</v>
      </c>
      <c r="D11" s="1273"/>
      <c r="E11" s="1273"/>
      <c r="F11" s="1273"/>
      <c r="G11" s="1273"/>
      <c r="H11" s="41"/>
      <c r="I11" s="41"/>
      <c r="J11" s="44" t="s">
        <v>124</v>
      </c>
      <c r="K11" s="23"/>
      <c r="L11" s="1274" t="str">
        <f>'Input Data'!$D$24</f>
        <v>CONSTRUCTION</v>
      </c>
      <c r="M11" s="1241"/>
      <c r="N11" s="1241"/>
      <c r="O11" s="1156"/>
    </row>
    <row r="12" spans="1:15" x14ac:dyDescent="0.2">
      <c r="A12" s="43" t="s">
        <v>36</v>
      </c>
      <c r="B12" s="23"/>
      <c r="C12" s="1317">
        <f>'Input Data'!$D$16</f>
        <v>0</v>
      </c>
      <c r="D12" s="1318"/>
      <c r="E12" s="1318"/>
      <c r="F12" s="1318"/>
      <c r="G12" s="1318"/>
      <c r="H12" s="46"/>
      <c r="I12" s="46"/>
      <c r="J12" s="1240" t="s">
        <v>151</v>
      </c>
      <c r="K12" s="1241"/>
      <c r="L12" s="1319">
        <f>'Input Data'!D20</f>
        <v>0</v>
      </c>
      <c r="M12" s="1319"/>
      <c r="N12" s="41"/>
      <c r="O12" s="45"/>
    </row>
    <row r="13" spans="1:15" x14ac:dyDescent="0.2">
      <c r="A13" s="43" t="s">
        <v>37</v>
      </c>
      <c r="B13" s="23"/>
      <c r="C13" s="1256" t="str">
        <f>'Input Data'!$D$18</f>
        <v>TIME BASED FEES</v>
      </c>
      <c r="D13" s="1258"/>
      <c r="E13" s="1258"/>
      <c r="F13" s="1258"/>
      <c r="G13" s="1258"/>
      <c r="H13" s="47"/>
      <c r="I13" s="41"/>
      <c r="J13" s="26" t="s">
        <v>23</v>
      </c>
      <c r="K13" s="23"/>
      <c r="L13" s="1257">
        <f>'Input Data'!$D$23</f>
        <v>0</v>
      </c>
      <c r="M13" s="1258"/>
      <c r="N13" s="41"/>
      <c r="O13" s="42"/>
    </row>
    <row r="14" spans="1:15" ht="15.75" thickBot="1" x14ac:dyDescent="0.25">
      <c r="A14" s="48" t="s">
        <v>134</v>
      </c>
      <c r="B14" s="20"/>
      <c r="C14" s="1259" t="str">
        <f>IF('Input Data'!$C$7="b", "BUILDING PROJECT","USE OTHER INVOICE")</f>
        <v>USE OTHER INVOICE</v>
      </c>
      <c r="D14" s="1261"/>
      <c r="E14" s="1261"/>
      <c r="F14" s="1261"/>
      <c r="G14" s="1261"/>
      <c r="H14" s="49"/>
      <c r="I14" s="32"/>
      <c r="J14" s="50" t="s">
        <v>125</v>
      </c>
      <c r="K14" s="20"/>
      <c r="L14" s="51" t="s">
        <v>126</v>
      </c>
      <c r="M14" s="1260">
        <f>'Input Data'!D6</f>
        <v>0</v>
      </c>
      <c r="N14" s="1261"/>
      <c r="O14" s="1262"/>
    </row>
    <row r="15" spans="1:15" ht="19.5" customHeight="1" thickTop="1" x14ac:dyDescent="0.2">
      <c r="A15" s="1283"/>
      <c r="B15" s="1284"/>
      <c r="C15" s="1284"/>
      <c r="D15" s="1284"/>
      <c r="E15" s="1284"/>
      <c r="F15" s="1284"/>
      <c r="G15" s="1284"/>
      <c r="H15" s="23"/>
      <c r="I15" s="27"/>
      <c r="J15" s="1320" t="s">
        <v>127</v>
      </c>
      <c r="K15" s="1321"/>
      <c r="L15" s="1321"/>
      <c r="M15" s="1321"/>
      <c r="N15" s="1322"/>
      <c r="O15" s="601">
        <f>IF('Input Data'!$C$7="b",IF('Input Data'!$F$32=1,80%*'Input Data'!$H$37,'Input Data'!$H$37),0)</f>
        <v>0</v>
      </c>
    </row>
    <row r="16" spans="1:15" x14ac:dyDescent="0.2">
      <c r="A16" s="215" t="s">
        <v>33</v>
      </c>
      <c r="B16" s="90"/>
      <c r="C16" s="101"/>
      <c r="D16" s="97"/>
      <c r="E16" s="97"/>
      <c r="F16" s="97"/>
      <c r="G16" s="125"/>
      <c r="H16" s="126"/>
      <c r="I16" s="127">
        <f>IF('Input Data'!C7="b",IF('Input Data'!$C$17=4,VLOOKUP($O$15,SCALE_2006B,3),IF('Input Data'!$C$17=5,VLOOKUP($O$15,SCALE_2007B,3))),0)</f>
        <v>0</v>
      </c>
      <c r="J16" s="128" t="s">
        <v>128</v>
      </c>
      <c r="K16" s="129">
        <f>IF('Input Data'!C7="b",IF('Input Data'!$C$17=4,VLOOKUP($O$15,SCALE_2006B,4),IF('Input Data'!$C$17=5,VLOOKUP($O$15,SCALE_2007B,4))),0)</f>
        <v>0</v>
      </c>
      <c r="L16" s="130" t="s">
        <v>1</v>
      </c>
      <c r="M16" s="131">
        <f>IF('Input Data'!C7="B",O15-(IF('Input Data'!$C$17=4,VLOOKUP($O$15,SCALE_2006B,1),IF('Input Data'!$C$17=5,VLOOKUP($O$15,SCALE_2007B,1)))),0)</f>
        <v>0</v>
      </c>
      <c r="N16" s="130" t="s">
        <v>3</v>
      </c>
      <c r="O16" s="602">
        <f>I16+K16*M16</f>
        <v>0</v>
      </c>
    </row>
    <row r="17" spans="1:15" x14ac:dyDescent="0.2">
      <c r="A17" s="100"/>
      <c r="B17" s="463"/>
      <c r="C17" s="463"/>
      <c r="D17" s="463"/>
      <c r="E17" s="464"/>
      <c r="F17" s="99"/>
      <c r="G17" s="101"/>
      <c r="H17" s="101"/>
      <c r="I17" s="132"/>
      <c r="J17" s="127"/>
      <c r="K17" s="129"/>
      <c r="L17" s="127"/>
      <c r="M17" s="127"/>
      <c r="N17" s="127"/>
      <c r="O17" s="602"/>
    </row>
    <row r="18" spans="1:15" x14ac:dyDescent="0.2">
      <c r="A18" s="216" t="s">
        <v>226</v>
      </c>
      <c r="B18" s="90"/>
      <c r="C18" s="90"/>
      <c r="D18" s="90"/>
      <c r="E18" s="90"/>
      <c r="F18" s="90"/>
      <c r="G18" s="101"/>
      <c r="H18" s="126"/>
      <c r="I18" s="127"/>
      <c r="J18" s="127"/>
      <c r="K18" s="129">
        <f>IF('Input Data'!$E$27="y",1,0.75)</f>
        <v>0.75</v>
      </c>
      <c r="L18" s="133" t="s">
        <v>1</v>
      </c>
      <c r="M18" s="127">
        <f>O16</f>
        <v>0</v>
      </c>
      <c r="N18" s="130" t="s">
        <v>3</v>
      </c>
      <c r="O18" s="602">
        <f>K18*M18</f>
        <v>0</v>
      </c>
    </row>
    <row r="19" spans="1:15" ht="15.75" thickBot="1" x14ac:dyDescent="0.25">
      <c r="A19" s="134"/>
      <c r="B19" s="105"/>
      <c r="C19" s="135"/>
      <c r="D19" s="136"/>
      <c r="E19" s="136"/>
      <c r="F19" s="136"/>
      <c r="G19" s="137"/>
      <c r="H19" s="138"/>
      <c r="I19" s="139"/>
      <c r="J19" s="139"/>
      <c r="K19" s="139"/>
      <c r="L19" s="139"/>
      <c r="M19" s="139"/>
      <c r="N19" s="139"/>
      <c r="O19" s="603"/>
    </row>
    <row r="20" spans="1:15" ht="18.75" thickTop="1" x14ac:dyDescent="0.2">
      <c r="A20" s="140" t="s">
        <v>152</v>
      </c>
      <c r="B20" s="141"/>
      <c r="C20" s="141"/>
      <c r="D20" s="141"/>
      <c r="E20" s="141"/>
      <c r="F20" s="141"/>
      <c r="G20" s="141"/>
      <c r="H20" s="141"/>
      <c r="I20" s="141"/>
      <c r="J20" s="141"/>
      <c r="K20" s="141"/>
      <c r="L20" s="141"/>
      <c r="M20" s="141"/>
      <c r="N20" s="141"/>
      <c r="O20" s="602"/>
    </row>
    <row r="21" spans="1:15" ht="23.25" customHeight="1" thickBot="1" x14ac:dyDescent="0.25">
      <c r="A21" s="1242" t="s">
        <v>224</v>
      </c>
      <c r="B21" s="1243"/>
      <c r="C21" s="1243"/>
      <c r="D21" s="1243"/>
      <c r="E21" s="1243"/>
      <c r="F21" s="90"/>
      <c r="G21" s="116"/>
      <c r="H21" s="97"/>
      <c r="I21" s="592">
        <f>IF('Input Data'!$E$24=1,Scales!$L$4,IF('Input Data'!$E$24=2,Scales!$L$5,IF('Input Data'!$E$24&gt;2,0.6)))</f>
        <v>0.6</v>
      </c>
      <c r="J21" s="130" t="s">
        <v>2</v>
      </c>
      <c r="K21" s="142">
        <f>'Input Data'!H33</f>
        <v>0</v>
      </c>
      <c r="L21" s="133" t="s">
        <v>27</v>
      </c>
      <c r="M21" s="127">
        <f>IF(K21&lt;0,0,$O$18)</f>
        <v>0</v>
      </c>
      <c r="N21" s="132"/>
      <c r="O21" s="602">
        <f>IF('Input Data'!D26="Y",0,IF(K22=0,0,I21*(K21/K22*M21)))</f>
        <v>0</v>
      </c>
    </row>
    <row r="22" spans="1:15" x14ac:dyDescent="0.2">
      <c r="A22" s="1244"/>
      <c r="B22" s="1243"/>
      <c r="C22" s="1243"/>
      <c r="D22" s="1243"/>
      <c r="E22" s="1243"/>
      <c r="F22" s="90"/>
      <c r="G22" s="143"/>
      <c r="H22" s="99"/>
      <c r="I22" s="592"/>
      <c r="J22" s="127"/>
      <c r="K22" s="127">
        <f>'Input Data'!$H$37</f>
        <v>0</v>
      </c>
      <c r="L22" s="133"/>
      <c r="M22" s="127"/>
      <c r="N22" s="132"/>
      <c r="O22" s="602"/>
    </row>
    <row r="23" spans="1:15" x14ac:dyDescent="0.2">
      <c r="A23" s="109"/>
      <c r="B23" s="89"/>
      <c r="C23" s="90"/>
      <c r="D23" s="90"/>
      <c r="E23" s="90"/>
      <c r="F23" s="90"/>
      <c r="G23" s="102"/>
      <c r="H23" s="103"/>
      <c r="I23" s="593"/>
      <c r="J23" s="144"/>
      <c r="K23" s="144"/>
      <c r="L23" s="145"/>
      <c r="M23" s="144"/>
      <c r="N23" s="144"/>
      <c r="O23" s="604"/>
    </row>
    <row r="24" spans="1:15" ht="15.75" thickBot="1" x14ac:dyDescent="0.25">
      <c r="A24" s="1245" t="s">
        <v>210</v>
      </c>
      <c r="B24" s="1246"/>
      <c r="C24" s="1247"/>
      <c r="D24" s="1247"/>
      <c r="E24" s="98"/>
      <c r="F24" s="115"/>
      <c r="G24" s="102">
        <f>IF('Input Data'!$E$34&gt;0,1.25,0)</f>
        <v>0</v>
      </c>
      <c r="H24" s="97" t="s">
        <v>1</v>
      </c>
      <c r="I24" s="592">
        <f>IF('Input Data'!$E$24=1,Scales!$L$4,IF('Input Data'!$E$24=2,Scales!$L$5,IF('Input Data'!$E$24&gt;2,0.6)))</f>
        <v>0.6</v>
      </c>
      <c r="J24" s="130" t="s">
        <v>2</v>
      </c>
      <c r="K24" s="142">
        <f>'Input Data'!H34</f>
        <v>0</v>
      </c>
      <c r="L24" s="133" t="s">
        <v>27</v>
      </c>
      <c r="M24" s="127">
        <f>IF(K24&lt;0,0,$O$18)</f>
        <v>0</v>
      </c>
      <c r="N24" s="127"/>
      <c r="O24" s="602">
        <f>IF('Input Data'!D26="Y",0,IF(K25=0,0,G24*I24*K24/K25*M24))</f>
        <v>0</v>
      </c>
    </row>
    <row r="25" spans="1:15" x14ac:dyDescent="0.2">
      <c r="A25" s="1248"/>
      <c r="B25" s="1249"/>
      <c r="C25" s="1249"/>
      <c r="D25" s="1249"/>
      <c r="E25" s="90"/>
      <c r="F25" s="90"/>
      <c r="G25" s="102"/>
      <c r="H25" s="103"/>
      <c r="I25" s="593"/>
      <c r="J25" s="144"/>
      <c r="K25" s="127">
        <f>'Input Data'!$H$37</f>
        <v>0</v>
      </c>
      <c r="L25" s="145"/>
      <c r="M25" s="144"/>
      <c r="N25" s="144"/>
      <c r="O25" s="604"/>
    </row>
    <row r="26" spans="1:15" x14ac:dyDescent="0.2">
      <c r="A26" s="18"/>
      <c r="B26" s="19"/>
      <c r="C26" s="19"/>
      <c r="D26" s="19"/>
      <c r="E26" s="90"/>
      <c r="F26" s="90"/>
      <c r="G26" s="102"/>
      <c r="H26" s="103"/>
      <c r="I26" s="592"/>
      <c r="J26" s="130"/>
      <c r="K26" s="146"/>
      <c r="L26" s="145"/>
      <c r="M26" s="146"/>
      <c r="N26" s="144"/>
      <c r="O26" s="604"/>
    </row>
    <row r="27" spans="1:15" ht="15.75" thickBot="1" x14ac:dyDescent="0.25">
      <c r="A27" s="1280" t="s">
        <v>148</v>
      </c>
      <c r="B27" s="1281"/>
      <c r="C27" s="1281"/>
      <c r="D27" s="1281"/>
      <c r="E27" s="90"/>
      <c r="F27" s="90"/>
      <c r="G27" s="102">
        <f>IF('Input Data'!$H$35&gt;0,0.25,0)</f>
        <v>0</v>
      </c>
      <c r="H27" s="103"/>
      <c r="I27" s="592">
        <f>IF('Input Data'!$E$24=1,Scales!$L$4,IF('Input Data'!$E$24=2,Scales!$L$5,IF('Input Data'!$E$24&gt;2,0.6)))</f>
        <v>0.6</v>
      </c>
      <c r="J27" s="130" t="s">
        <v>2</v>
      </c>
      <c r="K27" s="142">
        <f>'Input Data'!H35</f>
        <v>0</v>
      </c>
      <c r="L27" s="145" t="s">
        <v>27</v>
      </c>
      <c r="M27" s="127">
        <f>IF(K27&lt;0,0,$O$18)</f>
        <v>0</v>
      </c>
      <c r="N27" s="97"/>
      <c r="O27" s="602">
        <f>IF('Input Data'!D26="Y",0,IF(K28=0,0,G27*I27*K27/K28*M27))</f>
        <v>0</v>
      </c>
    </row>
    <row r="28" spans="1:15" x14ac:dyDescent="0.2">
      <c r="A28" s="1282"/>
      <c r="B28" s="1149"/>
      <c r="C28" s="1149"/>
      <c r="D28" s="1149"/>
      <c r="E28" s="90"/>
      <c r="F28" s="90"/>
      <c r="G28" s="102"/>
      <c r="H28" s="103"/>
      <c r="I28" s="592"/>
      <c r="J28" s="130"/>
      <c r="K28" s="127">
        <f>'Input Data'!$H$37</f>
        <v>0</v>
      </c>
      <c r="L28" s="145"/>
      <c r="M28" s="146"/>
      <c r="N28" s="144"/>
      <c r="O28" s="604"/>
    </row>
    <row r="29" spans="1:15" x14ac:dyDescent="0.2">
      <c r="A29" s="88"/>
      <c r="B29" s="89"/>
      <c r="C29" s="90"/>
      <c r="D29" s="90"/>
      <c r="E29" s="90"/>
      <c r="F29" s="90"/>
      <c r="G29" s="102"/>
      <c r="H29" s="103"/>
      <c r="I29" s="592"/>
      <c r="J29" s="130"/>
      <c r="K29" s="146"/>
      <c r="L29" s="145"/>
      <c r="M29" s="146"/>
      <c r="N29" s="144"/>
      <c r="O29" s="604"/>
    </row>
    <row r="30" spans="1:15" ht="15.75" thickBot="1" x14ac:dyDescent="0.25">
      <c r="A30" s="1280" t="s">
        <v>215</v>
      </c>
      <c r="B30" s="1281"/>
      <c r="C30" s="1281"/>
      <c r="D30" s="1281"/>
      <c r="E30" s="102">
        <f>IF('Input Data'!$H$36&gt;0,0.25,0)</f>
        <v>0</v>
      </c>
      <c r="F30" s="97" t="s">
        <v>1</v>
      </c>
      <c r="G30" s="102">
        <f>IF('Input Data'!$H$36&gt;0,1.25,0)</f>
        <v>0</v>
      </c>
      <c r="H30" s="97" t="s">
        <v>1</v>
      </c>
      <c r="I30" s="592">
        <f>IF('Input Data'!$E$24=1,Scales!$L$4,IF('Input Data'!$E$24=2,Scales!$L$5,IF('Input Data'!$E$24&gt;2,0.6)))</f>
        <v>0.6</v>
      </c>
      <c r="J30" s="130" t="s">
        <v>2</v>
      </c>
      <c r="K30" s="142">
        <f>'Input Data'!H36</f>
        <v>0</v>
      </c>
      <c r="L30" s="97" t="s">
        <v>1</v>
      </c>
      <c r="M30" s="127">
        <f>IF(K30&lt;0,0,$O$18)</f>
        <v>0</v>
      </c>
      <c r="N30" s="144"/>
      <c r="O30" s="602">
        <f>IF('Input Data'!D26="Y",0,IF(K31=0,0,(E30*G30*I30*K30/K31*M30)))</f>
        <v>0</v>
      </c>
    </row>
    <row r="31" spans="1:15" x14ac:dyDescent="0.2">
      <c r="A31" s="1282"/>
      <c r="B31" s="1149"/>
      <c r="C31" s="1149"/>
      <c r="D31" s="1149"/>
      <c r="E31" s="87"/>
      <c r="F31" s="87"/>
      <c r="G31" s="102"/>
      <c r="H31" s="103"/>
      <c r="I31" s="98"/>
      <c r="J31" s="144"/>
      <c r="K31" s="127">
        <f>'Input Data'!$H$37</f>
        <v>0</v>
      </c>
      <c r="L31" s="145"/>
      <c r="M31" s="144"/>
      <c r="N31" s="144"/>
      <c r="O31" s="604"/>
    </row>
    <row r="32" spans="1:15" x14ac:dyDescent="0.2">
      <c r="A32" s="104"/>
      <c r="B32" s="110"/>
      <c r="C32" s="110"/>
      <c r="D32" s="110"/>
      <c r="E32" s="110"/>
      <c r="F32" s="110"/>
      <c r="G32" s="110"/>
      <c r="H32" s="110"/>
      <c r="I32" s="147"/>
      <c r="J32" s="147"/>
      <c r="K32" s="148"/>
      <c r="L32" s="148"/>
      <c r="M32" s="148"/>
      <c r="N32" s="148"/>
      <c r="O32" s="605"/>
    </row>
    <row r="33" spans="1:15" ht="15.75" thickBot="1" x14ac:dyDescent="0.25">
      <c r="A33" s="92"/>
      <c r="B33" s="93"/>
      <c r="C33" s="93"/>
      <c r="D33" s="93"/>
      <c r="E33" s="93"/>
      <c r="F33" s="93"/>
      <c r="G33" s="94"/>
      <c r="H33" s="94"/>
      <c r="I33" s="95"/>
      <c r="J33" s="149"/>
      <c r="K33" s="150"/>
      <c r="L33" s="95"/>
      <c r="M33" s="522" t="s">
        <v>280</v>
      </c>
      <c r="N33" s="95"/>
      <c r="O33" s="606">
        <f>IF('Input Data'!$C$7="b",SUM(O21:O32),0)</f>
        <v>0</v>
      </c>
    </row>
    <row r="34" spans="1:15" ht="18.75" thickTop="1" x14ac:dyDescent="0.2">
      <c r="A34" s="96" t="s">
        <v>165</v>
      </c>
      <c r="B34" s="89"/>
      <c r="C34" s="89"/>
      <c r="D34" s="89"/>
      <c r="E34" s="89"/>
      <c r="F34" s="89"/>
      <c r="G34" s="89"/>
      <c r="H34" s="89"/>
      <c r="I34" s="89"/>
      <c r="J34" s="89"/>
      <c r="K34" s="89"/>
      <c r="L34" s="89"/>
      <c r="M34" s="151"/>
      <c r="N34" s="89"/>
      <c r="O34" s="604"/>
    </row>
    <row r="35" spans="1:15" ht="15.75" thickBot="1" x14ac:dyDescent="0.25">
      <c r="A35" s="1242" t="s">
        <v>211</v>
      </c>
      <c r="B35" s="1243"/>
      <c r="C35" s="1243"/>
      <c r="D35" s="1243"/>
      <c r="E35" s="97"/>
      <c r="F35" s="97"/>
      <c r="G35" s="90"/>
      <c r="H35" s="90"/>
      <c r="I35" s="98">
        <f>IF('Input Data'!$E$24&lt;3,0,IF('Input Data'!$E$24=3,0.35,IF('Input Data'!$E$24=4,0.4)))</f>
        <v>0.35</v>
      </c>
      <c r="J35" s="126" t="s">
        <v>2</v>
      </c>
      <c r="K35" s="152">
        <f>'Input Data'!H41</f>
        <v>0</v>
      </c>
      <c r="L35" s="133" t="s">
        <v>27</v>
      </c>
      <c r="M35" s="131">
        <f>IF(K35&gt;0,$O$18,0)</f>
        <v>0</v>
      </c>
      <c r="N35" s="130"/>
      <c r="O35" s="602">
        <f>IF(K36=0,0,I35*K35/K36*M35)</f>
        <v>0</v>
      </c>
    </row>
    <row r="36" spans="1:15" x14ac:dyDescent="0.2">
      <c r="A36" s="1244"/>
      <c r="B36" s="1243"/>
      <c r="C36" s="1243"/>
      <c r="D36" s="1243"/>
      <c r="E36" s="99"/>
      <c r="F36" s="99"/>
      <c r="G36" s="90"/>
      <c r="H36" s="90"/>
      <c r="I36" s="98"/>
      <c r="J36" s="101"/>
      <c r="K36" s="127">
        <f>IF('Input Data'!$E$24&lt;4,'Input Data'!$H$37,'Input Data'!$H$43)</f>
        <v>0</v>
      </c>
      <c r="L36" s="133"/>
      <c r="M36" s="127"/>
      <c r="N36" s="127"/>
      <c r="O36" s="602"/>
    </row>
    <row r="37" spans="1:15" x14ac:dyDescent="0.2">
      <c r="A37" s="100"/>
      <c r="B37" s="90"/>
      <c r="C37" s="101"/>
      <c r="D37" s="99"/>
      <c r="E37" s="99"/>
      <c r="F37" s="99"/>
      <c r="G37" s="90"/>
      <c r="H37" s="90"/>
      <c r="I37" s="98"/>
      <c r="J37" s="101"/>
      <c r="K37" s="127"/>
      <c r="L37" s="133"/>
      <c r="M37" s="127"/>
      <c r="N37" s="127"/>
      <c r="O37" s="602"/>
    </row>
    <row r="38" spans="1:15" ht="15.75" thickBot="1" x14ac:dyDescent="0.25">
      <c r="A38" s="1245" t="s">
        <v>210</v>
      </c>
      <c r="B38" s="1246"/>
      <c r="C38" s="1247"/>
      <c r="D38" s="1243"/>
      <c r="E38" s="97"/>
      <c r="F38" s="97"/>
      <c r="G38" s="102">
        <f>IF('Input Data'!H42&gt;0,1.25,0)</f>
        <v>0</v>
      </c>
      <c r="H38" s="90" t="s">
        <v>27</v>
      </c>
      <c r="I38" s="98">
        <f>IF('Input Data'!$E$24&lt;3,0,IF('Input Data'!$E$24=3,0.35,IF('Input Data'!$E$24=4,0.4)))</f>
        <v>0.35</v>
      </c>
      <c r="J38" s="126" t="s">
        <v>2</v>
      </c>
      <c r="K38" s="152">
        <f>'Input Data'!H42</f>
        <v>0</v>
      </c>
      <c r="L38" s="133" t="s">
        <v>27</v>
      </c>
      <c r="M38" s="131">
        <f>IF(K38&gt;0,$O$18,0)</f>
        <v>0</v>
      </c>
      <c r="N38" s="130"/>
      <c r="O38" s="602">
        <f>IF(K36=0,0,G38*I38*K38/K39*M38)</f>
        <v>0</v>
      </c>
    </row>
    <row r="39" spans="1:15" x14ac:dyDescent="0.2">
      <c r="A39" s="1244"/>
      <c r="B39" s="1243"/>
      <c r="C39" s="1243"/>
      <c r="D39" s="1243"/>
      <c r="E39" s="103"/>
      <c r="F39" s="103"/>
      <c r="G39" s="90"/>
      <c r="H39" s="90"/>
      <c r="I39" s="91"/>
      <c r="J39" s="89"/>
      <c r="K39" s="127">
        <f>IF('Input Data'!$E$24&lt;4,'Input Data'!$H$37,'Input Data'!$H$43)</f>
        <v>0</v>
      </c>
      <c r="L39" s="145"/>
      <c r="M39" s="144"/>
      <c r="N39" s="144"/>
      <c r="O39" s="604"/>
    </row>
    <row r="40" spans="1:15" ht="9.75" customHeight="1" x14ac:dyDescent="0.2">
      <c r="A40" s="104"/>
      <c r="B40" s="105"/>
      <c r="C40" s="105"/>
      <c r="D40" s="105"/>
      <c r="E40" s="105"/>
      <c r="F40" s="105"/>
      <c r="G40" s="105"/>
      <c r="H40" s="105"/>
      <c r="I40" s="106"/>
      <c r="J40" s="105"/>
      <c r="K40" s="153"/>
      <c r="L40" s="154"/>
      <c r="M40" s="153"/>
      <c r="N40" s="153"/>
      <c r="O40" s="605"/>
    </row>
    <row r="41" spans="1:15" ht="15.75" thickBot="1" x14ac:dyDescent="0.25">
      <c r="A41" s="155"/>
      <c r="B41" s="156"/>
      <c r="C41" s="156"/>
      <c r="D41" s="157"/>
      <c r="E41" s="157"/>
      <c r="F41" s="157"/>
      <c r="G41" s="158"/>
      <c r="H41" s="159"/>
      <c r="I41" s="160"/>
      <c r="J41" s="161"/>
      <c r="K41" s="162"/>
      <c r="L41" s="162"/>
      <c r="M41" s="521" t="s">
        <v>281</v>
      </c>
      <c r="N41" s="162"/>
      <c r="O41" s="607">
        <f>IF('Input Data'!$C$7="b",IF('Input Data'!$E$24&lt;3,0,SUM(O35:O40)),0)</f>
        <v>0</v>
      </c>
    </row>
    <row r="42" spans="1:15" ht="16.5" thickBot="1" x14ac:dyDescent="0.25">
      <c r="A42" s="211"/>
      <c r="B42" s="208"/>
      <c r="C42" s="208"/>
      <c r="D42" s="208"/>
      <c r="E42" s="208"/>
      <c r="F42" s="208"/>
      <c r="G42" s="208"/>
      <c r="H42" s="209"/>
      <c r="I42" s="210"/>
      <c r="J42" s="208"/>
      <c r="K42" s="208"/>
      <c r="L42" s="208"/>
      <c r="M42" s="523" t="s">
        <v>24</v>
      </c>
      <c r="N42" s="208"/>
      <c r="O42" s="608">
        <f>O33+O41</f>
        <v>0</v>
      </c>
    </row>
    <row r="43" spans="1:15" ht="17.25" thickTop="1" thickBot="1" x14ac:dyDescent="0.25">
      <c r="A43" s="450"/>
      <c r="B43" s="451"/>
      <c r="C43" s="451"/>
      <c r="D43" s="451"/>
      <c r="E43" s="451"/>
      <c r="F43" s="451"/>
      <c r="G43" s="451"/>
      <c r="H43" s="451"/>
      <c r="I43" s="452"/>
      <c r="J43" s="451"/>
      <c r="K43" s="451"/>
      <c r="L43" s="519" t="s">
        <v>269</v>
      </c>
      <c r="M43" s="520">
        <f>'Input Data'!D19</f>
        <v>1</v>
      </c>
      <c r="N43" s="453" t="s">
        <v>270</v>
      </c>
      <c r="O43" s="609">
        <f>M43*O42</f>
        <v>0</v>
      </c>
    </row>
    <row r="44" spans="1:15" ht="20.25" customHeight="1" thickTop="1" thickBot="1" x14ac:dyDescent="0.25">
      <c r="A44" s="469"/>
      <c r="B44" s="451"/>
      <c r="C44" s="451"/>
      <c r="D44" s="451"/>
      <c r="E44" s="451"/>
      <c r="F44" s="451"/>
      <c r="G44" s="451"/>
      <c r="H44" s="451"/>
      <c r="I44" s="452"/>
      <c r="J44" s="451"/>
      <c r="K44" s="451"/>
      <c r="L44" s="519"/>
      <c r="M44" s="621" t="s">
        <v>286</v>
      </c>
      <c r="N44" s="453"/>
      <c r="O44" s="622">
        <f>'Input Data'!F8*'Input Data'!H8</f>
        <v>0</v>
      </c>
    </row>
    <row r="45" spans="1:15" ht="18.75" thickTop="1" x14ac:dyDescent="0.2">
      <c r="A45" s="96" t="s">
        <v>208</v>
      </c>
      <c r="B45" s="89"/>
      <c r="C45" s="89"/>
      <c r="D45" s="89"/>
      <c r="E45" s="89"/>
      <c r="F45" s="89"/>
      <c r="G45" s="89"/>
      <c r="H45" s="205"/>
      <c r="I45" s="206"/>
      <c r="J45" s="166"/>
      <c r="K45" s="89"/>
      <c r="L45" s="169"/>
      <c r="M45" s="89"/>
      <c r="N45" s="169"/>
      <c r="O45" s="604"/>
    </row>
    <row r="46" spans="1:15" x14ac:dyDescent="0.2">
      <c r="A46" s="112" t="s">
        <v>272</v>
      </c>
      <c r="B46" s="163"/>
      <c r="C46" s="163"/>
      <c r="D46" s="163"/>
      <c r="E46" s="163"/>
      <c r="F46" s="163"/>
      <c r="G46" s="163"/>
      <c r="H46" s="165" t="s">
        <v>131</v>
      </c>
      <c r="J46" s="166"/>
      <c r="K46" s="167" t="s">
        <v>7</v>
      </c>
      <c r="L46" s="89"/>
      <c r="M46" s="167" t="s">
        <v>129</v>
      </c>
      <c r="N46" s="168" t="s">
        <v>120</v>
      </c>
      <c r="O46" s="604">
        <f>'Time Based'!H21</f>
        <v>0</v>
      </c>
    </row>
    <row r="47" spans="1:15" x14ac:dyDescent="0.2">
      <c r="A47" s="88" t="s">
        <v>240</v>
      </c>
      <c r="B47" s="454" t="s">
        <v>273</v>
      </c>
      <c r="C47" s="89"/>
      <c r="D47" s="89"/>
      <c r="E47" s="89"/>
      <c r="F47" s="89"/>
      <c r="G47" s="89"/>
      <c r="H47" s="169" t="s">
        <v>249</v>
      </c>
      <c r="J47" s="166"/>
      <c r="K47" s="167" t="s">
        <v>7</v>
      </c>
      <c r="L47" s="89"/>
      <c r="M47" s="167" t="s">
        <v>129</v>
      </c>
      <c r="N47" s="168"/>
      <c r="O47" s="604">
        <f>'Travelling &amp; Subsistance'!I17</f>
        <v>0</v>
      </c>
    </row>
    <row r="48" spans="1:15" ht="15.75" thickBot="1" x14ac:dyDescent="0.25">
      <c r="A48" s="88" t="s">
        <v>241</v>
      </c>
      <c r="B48" s="89"/>
      <c r="C48" s="89"/>
      <c r="D48" s="89"/>
      <c r="E48" s="89"/>
      <c r="F48" s="89"/>
      <c r="G48" s="89"/>
      <c r="H48" s="169" t="s">
        <v>250</v>
      </c>
      <c r="J48" s="166"/>
      <c r="K48" s="170" t="s">
        <v>7</v>
      </c>
      <c r="L48" s="156"/>
      <c r="M48" s="170" t="s">
        <v>129</v>
      </c>
      <c r="N48" s="171" t="s">
        <v>120</v>
      </c>
      <c r="O48" s="610">
        <f>'Time Based'!H56</f>
        <v>0</v>
      </c>
    </row>
    <row r="49" spans="1:15" ht="15.75" thickBot="1" x14ac:dyDescent="0.25">
      <c r="A49" s="172"/>
      <c r="B49" s="173"/>
      <c r="C49" s="173"/>
      <c r="D49" s="93"/>
      <c r="E49" s="93"/>
      <c r="F49" s="93"/>
      <c r="G49" s="93"/>
      <c r="H49" s="174"/>
      <c r="I49" s="175"/>
      <c r="J49" s="176"/>
      <c r="K49" s="177"/>
      <c r="L49" s="93"/>
      <c r="M49" s="477" t="s">
        <v>35</v>
      </c>
      <c r="N49" s="178"/>
      <c r="O49" s="611">
        <f>IF('Input Data'!$C$7="b",SUM(O46:O48),0)</f>
        <v>0</v>
      </c>
    </row>
    <row r="50" spans="1:15" ht="18.75" thickTop="1" x14ac:dyDescent="0.2">
      <c r="A50" s="96" t="s">
        <v>207</v>
      </c>
      <c r="B50" s="89"/>
      <c r="C50" s="89"/>
      <c r="D50" s="89"/>
      <c r="E50" s="89"/>
      <c r="F50" s="89"/>
      <c r="G50" s="89"/>
      <c r="H50" s="89"/>
      <c r="I50" s="89"/>
      <c r="J50" s="89"/>
      <c r="K50" s="89"/>
      <c r="L50" s="89"/>
      <c r="M50" s="179"/>
      <c r="N50" s="180"/>
      <c r="O50" s="604"/>
    </row>
    <row r="51" spans="1:15" x14ac:dyDescent="0.2">
      <c r="A51" s="88" t="s">
        <v>271</v>
      </c>
      <c r="B51" s="89"/>
      <c r="C51" s="454" t="s">
        <v>273</v>
      </c>
      <c r="D51" s="89"/>
      <c r="E51" s="89"/>
      <c r="F51" s="89"/>
      <c r="G51" s="89"/>
      <c r="H51" s="89"/>
      <c r="I51" s="89"/>
      <c r="J51" s="89"/>
      <c r="K51" s="169"/>
      <c r="L51" s="89"/>
      <c r="M51" s="90"/>
      <c r="N51" s="90"/>
      <c r="O51" s="612">
        <f>'Travelling &amp; Subsistance'!I59</f>
        <v>0</v>
      </c>
    </row>
    <row r="52" spans="1:15" x14ac:dyDescent="0.2">
      <c r="A52" s="88" t="s">
        <v>100</v>
      </c>
      <c r="B52" s="89"/>
      <c r="C52" s="89"/>
      <c r="D52" s="89"/>
      <c r="E52" s="89"/>
      <c r="F52" s="89"/>
      <c r="G52" s="89"/>
      <c r="H52" s="89"/>
      <c r="I52" s="89"/>
      <c r="J52" s="89"/>
      <c r="K52" s="169"/>
      <c r="L52" s="89"/>
      <c r="M52" s="90"/>
      <c r="N52" s="90"/>
      <c r="O52" s="612">
        <f>'Typing, Duplicating, &amp; Printing'!I59</f>
        <v>0</v>
      </c>
    </row>
    <row r="53" spans="1:15" ht="15.75" thickBot="1" x14ac:dyDescent="0.25">
      <c r="A53" s="88" t="s">
        <v>101</v>
      </c>
      <c r="B53" s="89"/>
      <c r="C53" s="89"/>
      <c r="D53" s="89"/>
      <c r="E53" s="89"/>
      <c r="F53" s="89"/>
      <c r="G53" s="89"/>
      <c r="H53" s="89"/>
      <c r="I53" s="89"/>
      <c r="J53" s="89"/>
      <c r="K53" s="169"/>
      <c r="L53" s="156"/>
      <c r="M53" s="181"/>
      <c r="N53" s="181"/>
      <c r="O53" s="613">
        <f>'Site staff &amp; Other'!H59</f>
        <v>0</v>
      </c>
    </row>
    <row r="54" spans="1:15" ht="15.75" thickBot="1" x14ac:dyDescent="0.25">
      <c r="A54" s="172"/>
      <c r="B54" s="93"/>
      <c r="C54" s="93"/>
      <c r="D54" s="93"/>
      <c r="E54" s="93"/>
      <c r="F54" s="93"/>
      <c r="G54" s="93"/>
      <c r="H54" s="182"/>
      <c r="I54" s="173"/>
      <c r="J54" s="93"/>
      <c r="K54" s="1315" t="s">
        <v>283</v>
      </c>
      <c r="L54" s="1316"/>
      <c r="M54" s="1316"/>
      <c r="N54" s="20"/>
      <c r="O54" s="614">
        <f>IF('Input Data'!$C$7="b",SUM(O51:O53),0)</f>
        <v>0</v>
      </c>
    </row>
    <row r="55" spans="1:15" ht="16.5" thickTop="1" thickBot="1" x14ac:dyDescent="0.25">
      <c r="A55" s="183"/>
      <c r="B55" s="184"/>
      <c r="C55" s="184"/>
      <c r="D55" s="89"/>
      <c r="E55" s="89"/>
      <c r="F55" s="89"/>
      <c r="G55" s="89"/>
      <c r="H55" s="89"/>
      <c r="J55" s="89"/>
      <c r="K55" s="89"/>
      <c r="L55" s="89"/>
      <c r="M55" s="524" t="s">
        <v>282</v>
      </c>
      <c r="N55" s="89"/>
      <c r="O55" s="615">
        <f>O43-O44+O49+O54</f>
        <v>0</v>
      </c>
    </row>
    <row r="56" spans="1:15" x14ac:dyDescent="0.2">
      <c r="A56" s="88"/>
      <c r="B56" s="89"/>
      <c r="C56" s="89"/>
      <c r="D56" s="89"/>
      <c r="E56" s="89"/>
      <c r="F56" s="89"/>
      <c r="G56" s="90"/>
      <c r="H56" s="90"/>
      <c r="J56" s="90"/>
      <c r="K56" s="90"/>
      <c r="L56" s="89"/>
      <c r="M56" s="167" t="s">
        <v>313</v>
      </c>
      <c r="N56" s="89"/>
      <c r="O56" s="616">
        <f>ROUND('Previous Payments'!K42,2)</f>
        <v>0</v>
      </c>
    </row>
    <row r="57" spans="1:15" ht="15.75" thickBot="1" x14ac:dyDescent="0.25">
      <c r="A57" s="88"/>
      <c r="B57" s="89"/>
      <c r="C57" s="93"/>
      <c r="D57" s="89"/>
      <c r="E57" s="89"/>
      <c r="F57" s="89"/>
      <c r="G57" s="186"/>
      <c r="H57" s="103"/>
      <c r="I57" s="1250" t="str">
        <f>IF($O$55&lt;$O$56,"OVERPAID BY (Ecl Tax)",IF($O$55&gt;$O$56,"FEES NOW DUE EXCLUDING VAT &amp; NON TAXABLE AMOUNT",""))</f>
        <v/>
      </c>
      <c r="J57" s="1250"/>
      <c r="K57" s="1250"/>
      <c r="L57" s="1250"/>
      <c r="M57" s="1250"/>
      <c r="N57" s="1250"/>
      <c r="O57" s="617">
        <f>O55-O56</f>
        <v>0</v>
      </c>
    </row>
    <row r="58" spans="1:15" ht="15.75" thickTop="1" x14ac:dyDescent="0.2">
      <c r="A58" s="183"/>
      <c r="B58" s="184"/>
      <c r="C58" s="89"/>
      <c r="D58" s="184" t="s">
        <v>0</v>
      </c>
      <c r="E58" s="184"/>
      <c r="F58" s="184"/>
      <c r="G58" s="187"/>
      <c r="H58" s="188">
        <v>0.14000000000000001</v>
      </c>
      <c r="I58" s="184" t="s">
        <v>25</v>
      </c>
      <c r="J58" s="90"/>
      <c r="K58" s="189">
        <f>IF('Input Data'!C14="none",0,O57)</f>
        <v>0</v>
      </c>
      <c r="L58" s="184"/>
      <c r="M58" s="184"/>
      <c r="N58" s="184"/>
      <c r="O58" s="618">
        <f>IF('Input Data'!C14="none",0,H58*K58)</f>
        <v>0</v>
      </c>
    </row>
    <row r="59" spans="1:15" x14ac:dyDescent="0.2">
      <c r="A59" s="88"/>
      <c r="B59" s="89"/>
      <c r="C59" s="89"/>
      <c r="D59" s="186"/>
      <c r="E59" s="186"/>
      <c r="F59" s="186"/>
      <c r="G59" s="169"/>
      <c r="H59" s="190"/>
      <c r="I59" s="110"/>
      <c r="J59" s="191" t="s">
        <v>149</v>
      </c>
      <c r="K59" s="105"/>
      <c r="L59" s="192"/>
      <c r="M59" s="193"/>
      <c r="N59" s="194"/>
      <c r="O59" s="619">
        <f>'Non Taxable'!I20</f>
        <v>0</v>
      </c>
    </row>
    <row r="60" spans="1:15" ht="22.5" customHeight="1" thickBot="1" x14ac:dyDescent="0.25">
      <c r="A60" s="195"/>
      <c r="B60" s="196"/>
      <c r="C60" s="196"/>
      <c r="D60" s="196"/>
      <c r="E60" s="196"/>
      <c r="F60" s="196"/>
      <c r="G60" s="196"/>
      <c r="H60" s="197"/>
      <c r="I60" s="1250" t="str">
        <f>IF($O$55&lt;$O$56,"AMOUNT TO BE RECOVERED (Incl VAT)",IF($O$55&gt;$O$56,"FEES NOW DUE INCLUDING VAT &amp; NON TAXABLE AMOUNT",""))</f>
        <v/>
      </c>
      <c r="J60" s="1251"/>
      <c r="K60" s="1251"/>
      <c r="L60" s="1251"/>
      <c r="M60" s="1251"/>
      <c r="N60" s="1251"/>
      <c r="O60" s="620">
        <f>O57+O58+O59</f>
        <v>0</v>
      </c>
    </row>
    <row r="61" spans="1:15" ht="15.75" thickTop="1" x14ac:dyDescent="0.2">
      <c r="A61" s="478"/>
      <c r="B61" s="479"/>
      <c r="C61" s="479"/>
      <c r="D61" s="479"/>
      <c r="E61" s="479"/>
      <c r="F61" s="479"/>
      <c r="G61" s="479"/>
      <c r="H61" s="479"/>
      <c r="I61" s="479"/>
      <c r="J61" s="479"/>
      <c r="K61" s="479"/>
      <c r="L61" s="479"/>
      <c r="M61" s="479"/>
      <c r="N61" s="479"/>
      <c r="O61" s="480"/>
    </row>
    <row r="62" spans="1:15" x14ac:dyDescent="0.2">
      <c r="A62" s="481" t="s">
        <v>28</v>
      </c>
      <c r="B62" s="482"/>
      <c r="C62" s="483"/>
      <c r="D62" s="483"/>
      <c r="E62" s="483"/>
      <c r="F62" s="483"/>
      <c r="G62" s="483"/>
      <c r="H62" s="483"/>
      <c r="I62" s="484" t="s">
        <v>9</v>
      </c>
      <c r="J62" s="483"/>
      <c r="K62" s="482"/>
      <c r="L62" s="483"/>
      <c r="M62" s="483"/>
      <c r="N62" s="483"/>
      <c r="O62" s="485"/>
    </row>
    <row r="63" spans="1:15" x14ac:dyDescent="0.2">
      <c r="A63" s="481" t="s">
        <v>133</v>
      </c>
      <c r="B63" s="483"/>
      <c r="C63" s="483"/>
      <c r="D63" s="483"/>
      <c r="E63" s="483"/>
      <c r="F63" s="483"/>
      <c r="G63" s="483"/>
      <c r="H63" s="483"/>
      <c r="I63" s="483"/>
      <c r="J63" s="483"/>
      <c r="K63" s="483"/>
      <c r="L63" s="483"/>
      <c r="M63" s="483"/>
      <c r="N63" s="483"/>
      <c r="O63" s="485"/>
    </row>
    <row r="64" spans="1:15" x14ac:dyDescent="0.2">
      <c r="A64" s="481" t="s">
        <v>26</v>
      </c>
      <c r="B64" s="486"/>
      <c r="C64" s="486"/>
      <c r="D64" s="486"/>
      <c r="E64" s="486"/>
      <c r="F64" s="486"/>
      <c r="G64" s="486"/>
      <c r="H64" s="486"/>
      <c r="I64" s="486"/>
      <c r="J64" s="482"/>
      <c r="K64" s="482"/>
      <c r="L64" s="482"/>
      <c r="M64" s="482"/>
      <c r="N64" s="482"/>
      <c r="O64" s="487"/>
    </row>
    <row r="65" spans="1:15" x14ac:dyDescent="0.2">
      <c r="A65" s="488"/>
      <c r="B65" s="489"/>
      <c r="C65" s="489"/>
      <c r="D65" s="489"/>
      <c r="E65" s="489"/>
      <c r="F65" s="489"/>
      <c r="G65" s="489"/>
      <c r="H65" s="489"/>
      <c r="I65" s="489"/>
      <c r="J65" s="489"/>
      <c r="K65" s="489"/>
      <c r="L65" s="489"/>
      <c r="M65" s="489"/>
      <c r="N65" s="489"/>
      <c r="O65" s="490"/>
    </row>
    <row r="66" spans="1:15" x14ac:dyDescent="0.2">
      <c r="A66" s="488"/>
      <c r="B66" s="482"/>
      <c r="C66" s="482"/>
      <c r="D66" s="482"/>
      <c r="E66" s="482"/>
      <c r="F66" s="482"/>
      <c r="G66" s="482"/>
      <c r="H66" s="482"/>
      <c r="I66" s="482"/>
      <c r="J66" s="482"/>
      <c r="K66" s="482"/>
      <c r="L66" s="482"/>
      <c r="M66" s="482"/>
      <c r="N66" s="482"/>
      <c r="O66" s="487"/>
    </row>
    <row r="67" spans="1:15" x14ac:dyDescent="0.2">
      <c r="A67" s="481" t="s">
        <v>139</v>
      </c>
      <c r="B67" s="491"/>
      <c r="C67" s="491"/>
      <c r="D67" s="491"/>
      <c r="E67" s="491"/>
      <c r="F67" s="491"/>
      <c r="G67" s="491"/>
      <c r="H67" s="491"/>
      <c r="I67" s="492" t="s">
        <v>30</v>
      </c>
      <c r="J67" s="491"/>
      <c r="K67" s="491"/>
      <c r="L67" s="493"/>
      <c r="M67" s="493"/>
      <c r="N67" s="491"/>
      <c r="O67" s="494"/>
    </row>
    <row r="68" spans="1:15" ht="15.75" thickBot="1" x14ac:dyDescent="0.25">
      <c r="A68" s="495"/>
      <c r="B68" s="496" t="s">
        <v>31</v>
      </c>
      <c r="C68" s="1275">
        <f>'Input Data'!D11</f>
        <v>0</v>
      </c>
      <c r="D68" s="1275"/>
      <c r="E68" s="1275"/>
      <c r="F68" s="1275"/>
      <c r="G68" s="1275"/>
      <c r="H68" s="1275"/>
      <c r="I68" s="1275"/>
      <c r="J68" s="1275"/>
      <c r="K68" s="1275"/>
      <c r="L68" s="496"/>
      <c r="M68" s="496"/>
      <c r="N68" s="496"/>
      <c r="O68" s="497"/>
    </row>
    <row r="69" spans="1:15" ht="15.75" thickTop="1" x14ac:dyDescent="0.2"/>
  </sheetData>
  <sheetProtection password="CD4C" sheet="1" objects="1" scenarios="1" formatCells="0" formatColumns="0" formatRows="0"/>
  <mergeCells count="37">
    <mergeCell ref="C68:K68"/>
    <mergeCell ref="I1:O1"/>
    <mergeCell ref="K54:M54"/>
    <mergeCell ref="A35:D36"/>
    <mergeCell ref="A38:D39"/>
    <mergeCell ref="I57:N57"/>
    <mergeCell ref="I60:N60"/>
    <mergeCell ref="A21:E22"/>
    <mergeCell ref="A24:D25"/>
    <mergeCell ref="A27:D28"/>
    <mergeCell ref="C12:G12"/>
    <mergeCell ref="J12:K12"/>
    <mergeCell ref="L12:M12"/>
    <mergeCell ref="A30:D31"/>
    <mergeCell ref="A15:G15"/>
    <mergeCell ref="J15:N15"/>
    <mergeCell ref="C13:G13"/>
    <mergeCell ref="L13:M13"/>
    <mergeCell ref="C14:G14"/>
    <mergeCell ref="M14:O14"/>
    <mergeCell ref="L9:M9"/>
    <mergeCell ref="B5:M5"/>
    <mergeCell ref="B6:M6"/>
    <mergeCell ref="B7:I7"/>
    <mergeCell ref="M7:N7"/>
    <mergeCell ref="C11:G11"/>
    <mergeCell ref="L11:O11"/>
    <mergeCell ref="C10:G10"/>
    <mergeCell ref="A8:B8"/>
    <mergeCell ref="C8:G8"/>
    <mergeCell ref="L8:N8"/>
    <mergeCell ref="C9:G9"/>
    <mergeCell ref="D1:G1"/>
    <mergeCell ref="F2:H3"/>
    <mergeCell ref="I2:O2"/>
    <mergeCell ref="B4:M4"/>
    <mergeCell ref="A1:C2"/>
  </mergeCells>
  <phoneticPr fontId="75" type="noConversion"/>
  <pageMargins left="0.75" right="0.75" top="1" bottom="1" header="0.5" footer="0.5"/>
  <pageSetup scale="53"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19"/>
  <sheetViews>
    <sheetView zoomScale="75" workbookViewId="0">
      <selection activeCell="H23" sqref="H23"/>
    </sheetView>
  </sheetViews>
  <sheetFormatPr defaultRowHeight="15" x14ac:dyDescent="0.2"/>
  <cols>
    <col min="1" max="1" width="3" customWidth="1"/>
    <col min="2" max="2" width="14.6640625" customWidth="1"/>
    <col min="3" max="4" width="11.109375" customWidth="1"/>
    <col min="6" max="6" width="3" customWidth="1"/>
    <col min="8" max="8" width="20" customWidth="1"/>
    <col min="10" max="10" width="2.77734375" customWidth="1"/>
  </cols>
  <sheetData>
    <row r="1" spans="2:12" ht="18" x14ac:dyDescent="0.25">
      <c r="B1" s="31" t="s">
        <v>265</v>
      </c>
    </row>
    <row r="2" spans="2:12" ht="16.5" thickBot="1" x14ac:dyDescent="0.3">
      <c r="B2" s="14" t="s">
        <v>266</v>
      </c>
      <c r="C2" s="12" t="s">
        <v>135</v>
      </c>
      <c r="D2" s="7"/>
      <c r="E2" s="432"/>
      <c r="G2" s="631" t="s">
        <v>288</v>
      </c>
      <c r="H2" s="632"/>
      <c r="I2" s="632"/>
      <c r="J2" s="632"/>
      <c r="K2" s="632"/>
      <c r="L2" s="632"/>
    </row>
    <row r="3" spans="2:12" ht="25.5" x14ac:dyDescent="0.2">
      <c r="B3" s="437">
        <v>0</v>
      </c>
      <c r="C3" s="436">
        <v>314000</v>
      </c>
      <c r="D3" s="431">
        <v>0</v>
      </c>
      <c r="E3" s="440">
        <v>0.125</v>
      </c>
      <c r="G3" s="633" t="s">
        <v>289</v>
      </c>
      <c r="H3" s="634" t="s">
        <v>290</v>
      </c>
      <c r="I3" s="635" t="s">
        <v>291</v>
      </c>
      <c r="J3" s="636"/>
      <c r="K3" s="637" t="s">
        <v>292</v>
      </c>
      <c r="L3" s="638" t="s">
        <v>293</v>
      </c>
    </row>
    <row r="4" spans="2:12" x14ac:dyDescent="0.2">
      <c r="B4" s="438">
        <v>314000</v>
      </c>
      <c r="C4" s="434">
        <v>993000</v>
      </c>
      <c r="D4" s="434">
        <v>39250</v>
      </c>
      <c r="E4" s="441">
        <v>0.125</v>
      </c>
      <c r="G4" s="639" t="s">
        <v>294</v>
      </c>
      <c r="H4" s="640" t="s">
        <v>295</v>
      </c>
      <c r="I4" s="641">
        <f>IF('Input Data'!$E$24&lt;1,0,20%)</f>
        <v>0.2</v>
      </c>
      <c r="J4" s="642" t="s">
        <v>27</v>
      </c>
      <c r="K4" s="643">
        <f>IF('Input Data'!$E$24=1,'Input Data'!$D$25,1)</f>
        <v>1</v>
      </c>
      <c r="L4" s="644">
        <f>I4*K4</f>
        <v>0.2</v>
      </c>
    </row>
    <row r="5" spans="2:12" ht="15.75" thickBot="1" x14ac:dyDescent="0.25">
      <c r="B5" s="438">
        <v>993000</v>
      </c>
      <c r="C5" s="434">
        <v>3083000</v>
      </c>
      <c r="D5" s="434">
        <v>124130</v>
      </c>
      <c r="E5" s="441">
        <v>0.1</v>
      </c>
      <c r="G5" s="645" t="s">
        <v>296</v>
      </c>
      <c r="H5" s="646" t="s">
        <v>297</v>
      </c>
      <c r="I5" s="647">
        <f>IF('Input Data'!$E$24&lt;2,0,40%)</f>
        <v>0.4</v>
      </c>
      <c r="J5" s="648" t="s">
        <v>27</v>
      </c>
      <c r="K5" s="649">
        <f>IF('Input Data'!$E$24=2,'Input Data'!$D$25,1)</f>
        <v>1</v>
      </c>
      <c r="L5" s="650">
        <f>I5*K5+L4</f>
        <v>0.60000000000000009</v>
      </c>
    </row>
    <row r="6" spans="2:12" x14ac:dyDescent="0.2">
      <c r="B6" s="438">
        <v>3083000</v>
      </c>
      <c r="C6" s="434">
        <v>9301000</v>
      </c>
      <c r="D6" s="434">
        <v>333130</v>
      </c>
      <c r="E6" s="441">
        <v>0.08</v>
      </c>
      <c r="G6" s="651"/>
      <c r="H6" s="652"/>
      <c r="I6" s="653"/>
      <c r="J6" s="651"/>
      <c r="K6" s="654"/>
      <c r="L6" s="655"/>
    </row>
    <row r="7" spans="2:12" x14ac:dyDescent="0.2">
      <c r="B7" s="438">
        <v>9301000</v>
      </c>
      <c r="C7" s="434">
        <v>21423000</v>
      </c>
      <c r="D7" s="434">
        <v>830570</v>
      </c>
      <c r="E7" s="441">
        <v>7.0000000000000007E-2</v>
      </c>
      <c r="H7" s="656" t="s">
        <v>295</v>
      </c>
      <c r="I7" s="657">
        <v>20</v>
      </c>
    </row>
    <row r="8" spans="2:12" ht="26.25" customHeight="1" x14ac:dyDescent="0.2">
      <c r="B8" s="438">
        <v>21423000</v>
      </c>
      <c r="C8" s="434">
        <v>39710000</v>
      </c>
      <c r="D8" s="434">
        <v>1679110</v>
      </c>
      <c r="E8" s="441">
        <v>0.06</v>
      </c>
      <c r="H8" s="656" t="s">
        <v>298</v>
      </c>
      <c r="I8" s="657">
        <v>40</v>
      </c>
    </row>
    <row r="9" spans="2:12" ht="15.75" thickBot="1" x14ac:dyDescent="0.25">
      <c r="B9" s="439">
        <v>39710000</v>
      </c>
      <c r="C9" s="435">
        <v>100000000</v>
      </c>
      <c r="D9" s="435">
        <v>2776330</v>
      </c>
      <c r="E9" s="442">
        <v>5.5E-2</v>
      </c>
      <c r="H9" s="656" t="s">
        <v>299</v>
      </c>
      <c r="I9" s="657">
        <v>35</v>
      </c>
    </row>
    <row r="10" spans="2:12" x14ac:dyDescent="0.2">
      <c r="H10" s="656" t="s">
        <v>300</v>
      </c>
      <c r="I10" s="657">
        <v>5</v>
      </c>
    </row>
    <row r="11" spans="2:12" ht="16.5" customHeight="1" x14ac:dyDescent="0.2"/>
    <row r="12" spans="2:12" ht="15.75" customHeight="1" thickBot="1" x14ac:dyDescent="0.3">
      <c r="B12" s="13" t="s">
        <v>267</v>
      </c>
      <c r="C12" s="12" t="s">
        <v>136</v>
      </c>
      <c r="D12" s="7"/>
      <c r="E12" s="443"/>
    </row>
    <row r="13" spans="2:12" x14ac:dyDescent="0.2">
      <c r="B13" s="444">
        <v>0</v>
      </c>
      <c r="C13" s="445">
        <v>314000</v>
      </c>
      <c r="D13" s="446">
        <v>0</v>
      </c>
      <c r="E13" s="440">
        <v>0.15</v>
      </c>
    </row>
    <row r="14" spans="2:12" x14ac:dyDescent="0.2">
      <c r="B14" s="438">
        <v>314000</v>
      </c>
      <c r="C14" s="434">
        <v>627000</v>
      </c>
      <c r="D14" s="434">
        <v>47100</v>
      </c>
      <c r="E14" s="441">
        <v>0.15</v>
      </c>
    </row>
    <row r="15" spans="2:12" x14ac:dyDescent="0.2">
      <c r="B15" s="438">
        <v>627000</v>
      </c>
      <c r="C15" s="434">
        <v>4964000</v>
      </c>
      <c r="D15" s="434">
        <v>94050</v>
      </c>
      <c r="E15" s="441">
        <v>0.125</v>
      </c>
    </row>
    <row r="16" spans="2:12" x14ac:dyDescent="0.2">
      <c r="B16" s="438">
        <v>4964000</v>
      </c>
      <c r="C16" s="434">
        <v>11182000</v>
      </c>
      <c r="D16" s="434">
        <v>636180</v>
      </c>
      <c r="E16" s="441">
        <v>0.105</v>
      </c>
    </row>
    <row r="17" spans="2:5" x14ac:dyDescent="0.2">
      <c r="B17" s="438">
        <v>11182000</v>
      </c>
      <c r="C17" s="434">
        <v>24767000</v>
      </c>
      <c r="D17" s="434">
        <v>1289070</v>
      </c>
      <c r="E17" s="441">
        <v>9.5000000000000001E-2</v>
      </c>
    </row>
    <row r="18" spans="2:5" x14ac:dyDescent="0.2">
      <c r="B18" s="438">
        <v>24767000</v>
      </c>
      <c r="C18" s="434">
        <v>74195000</v>
      </c>
      <c r="D18" s="434">
        <v>2579640</v>
      </c>
      <c r="E18" s="441">
        <v>0.09</v>
      </c>
    </row>
    <row r="19" spans="2:5" ht="15.75" thickBot="1" x14ac:dyDescent="0.25">
      <c r="B19" s="439">
        <v>74195000</v>
      </c>
      <c r="C19" s="435">
        <v>100000000</v>
      </c>
      <c r="D19" s="435">
        <v>7028160</v>
      </c>
      <c r="E19" s="442">
        <v>8.5000000000000006E-2</v>
      </c>
    </row>
  </sheetData>
  <sheetProtection password="CD4C" sheet="1" objects="1" scenarios="1" formatCells="0" formatColumns="0" formatRows="0"/>
  <phoneticPr fontId="75" type="noConversion"/>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workbookViewId="0"/>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1.33203125" customWidth="1"/>
    <col min="13" max="13" width="11.109375" customWidth="1"/>
  </cols>
  <sheetData>
    <row r="1" spans="1:13" ht="18.75" thickTop="1" x14ac:dyDescent="0.2">
      <c r="A1" s="1092" t="s">
        <v>38</v>
      </c>
      <c r="B1" s="425"/>
      <c r="C1" s="401"/>
      <c r="D1" s="401"/>
      <c r="E1" s="402" t="s">
        <v>261</v>
      </c>
      <c r="F1" s="401"/>
      <c r="G1" s="401"/>
      <c r="H1" s="401"/>
      <c r="I1" s="401"/>
      <c r="J1" s="401"/>
      <c r="K1" s="401"/>
      <c r="L1" s="401"/>
      <c r="M1" s="403"/>
    </row>
    <row r="2" spans="1:13" x14ac:dyDescent="0.2">
      <c r="A2" s="1323" t="s">
        <v>231</v>
      </c>
      <c r="B2" s="1324"/>
      <c r="C2" s="1324"/>
      <c r="D2" s="1076">
        <f>'Input Data'!$D$21</f>
        <v>0</v>
      </c>
      <c r="E2" s="722" t="s">
        <v>185</v>
      </c>
      <c r="F2" s="1091">
        <f>'Input Data'!D5</f>
        <v>0</v>
      </c>
      <c r="G2" s="306"/>
      <c r="H2" s="1324" t="s">
        <v>119</v>
      </c>
      <c r="I2" s="1324"/>
      <c r="J2" s="1325"/>
      <c r="K2" s="218" t="str">
        <f>IF('Input Data'!D14&gt;0,"Y","N")</f>
        <v>N</v>
      </c>
      <c r="L2" s="114"/>
      <c r="M2" s="45"/>
    </row>
    <row r="3" spans="1:13" ht="15.75" thickBot="1" x14ac:dyDescent="0.25">
      <c r="A3" s="404"/>
      <c r="B3" s="405"/>
      <c r="C3" s="114"/>
      <c r="D3" s="114"/>
      <c r="E3" s="114"/>
      <c r="F3" s="114"/>
      <c r="G3" s="114"/>
      <c r="H3" s="405"/>
      <c r="I3" s="405"/>
      <c r="J3" s="406"/>
      <c r="K3" s="114"/>
      <c r="L3" s="114"/>
      <c r="M3" s="407"/>
    </row>
    <row r="4" spans="1:13" ht="78" thickTop="1" thickBot="1" x14ac:dyDescent="0.25">
      <c r="A4" s="408" t="s">
        <v>232</v>
      </c>
      <c r="B4" s="426" t="s">
        <v>9</v>
      </c>
      <c r="C4" s="513" t="s">
        <v>309</v>
      </c>
      <c r="D4" s="513" t="s">
        <v>310</v>
      </c>
      <c r="E4" s="409" t="s">
        <v>311</v>
      </c>
      <c r="F4" s="514" t="s">
        <v>312</v>
      </c>
      <c r="G4" s="90"/>
      <c r="H4" s="408" t="s">
        <v>232</v>
      </c>
      <c r="I4" s="426" t="s">
        <v>9</v>
      </c>
      <c r="J4" s="513" t="s">
        <v>309</v>
      </c>
      <c r="K4" s="513" t="s">
        <v>310</v>
      </c>
      <c r="L4" s="409" t="s">
        <v>311</v>
      </c>
      <c r="M4" s="514" t="s">
        <v>312</v>
      </c>
    </row>
    <row r="5" spans="1:13" ht="27" thickTop="1" thickBot="1" x14ac:dyDescent="0.25">
      <c r="A5" s="410" t="s">
        <v>233</v>
      </c>
      <c r="B5" s="429"/>
      <c r="C5" s="663">
        <v>0</v>
      </c>
      <c r="D5" s="664">
        <f>IF($K$2="Y",((C5-E5)/1.14),C5)</f>
        <v>0</v>
      </c>
      <c r="E5" s="663">
        <v>0</v>
      </c>
      <c r="F5" s="665">
        <f>SUM(D5:E5)</f>
        <v>0</v>
      </c>
      <c r="G5" s="116"/>
      <c r="H5" s="411" t="s">
        <v>234</v>
      </c>
      <c r="I5" s="428"/>
      <c r="J5" s="668">
        <f>C42</f>
        <v>0</v>
      </c>
      <c r="K5" s="669">
        <f>D42</f>
        <v>0</v>
      </c>
      <c r="L5" s="668">
        <f>E42</f>
        <v>0</v>
      </c>
      <c r="M5" s="670">
        <f>SUM(K5:L5)</f>
        <v>0</v>
      </c>
    </row>
    <row r="6" spans="1:13" x14ac:dyDescent="0.2">
      <c r="A6" s="412">
        <f t="shared" ref="A6:A41" si="0">A5+1</f>
        <v>2</v>
      </c>
      <c r="B6" s="430"/>
      <c r="C6" s="663">
        <v>0</v>
      </c>
      <c r="D6" s="664">
        <f t="shared" ref="D6:D41" si="1">IF($K$2="Y",((C6-E6)/1.14),C6)</f>
        <v>0</v>
      </c>
      <c r="E6" s="663">
        <v>0</v>
      </c>
      <c r="F6" s="665">
        <f t="shared" ref="F6:F41" si="2">SUM(D6:E6)</f>
        <v>0</v>
      </c>
      <c r="G6" s="116"/>
      <c r="H6" s="413" t="s">
        <v>235</v>
      </c>
      <c r="I6" s="429"/>
      <c r="J6" s="671">
        <v>0</v>
      </c>
      <c r="K6" s="664">
        <f t="shared" ref="K6:K41" si="3">IF($K$2="Y",((J6-L6)/1.14),J6)</f>
        <v>0</v>
      </c>
      <c r="L6" s="671">
        <v>0</v>
      </c>
      <c r="M6" s="672">
        <f t="shared" ref="M6:M41" si="4">SUM(K6:L6)</f>
        <v>0</v>
      </c>
    </row>
    <row r="7" spans="1:13" x14ac:dyDescent="0.2">
      <c r="A7" s="412">
        <f t="shared" si="0"/>
        <v>3</v>
      </c>
      <c r="B7" s="430"/>
      <c r="C7" s="663">
        <v>0</v>
      </c>
      <c r="D7" s="664">
        <f t="shared" si="1"/>
        <v>0</v>
      </c>
      <c r="E7" s="663">
        <v>0</v>
      </c>
      <c r="F7" s="665">
        <f t="shared" si="2"/>
        <v>0</v>
      </c>
      <c r="G7" s="116"/>
      <c r="H7" s="412">
        <f t="shared" ref="H7:H41" si="5">H6+1</f>
        <v>39</v>
      </c>
      <c r="I7" s="430"/>
      <c r="J7" s="663">
        <v>0</v>
      </c>
      <c r="K7" s="664">
        <f t="shared" si="3"/>
        <v>0</v>
      </c>
      <c r="L7" s="663">
        <v>0</v>
      </c>
      <c r="M7" s="665">
        <f t="shared" si="4"/>
        <v>0</v>
      </c>
    </row>
    <row r="8" spans="1:13" x14ac:dyDescent="0.2">
      <c r="A8" s="412">
        <f t="shared" si="0"/>
        <v>4</v>
      </c>
      <c r="B8" s="430"/>
      <c r="C8" s="663">
        <v>0</v>
      </c>
      <c r="D8" s="664">
        <f t="shared" si="1"/>
        <v>0</v>
      </c>
      <c r="E8" s="663">
        <v>0</v>
      </c>
      <c r="F8" s="665">
        <f t="shared" si="2"/>
        <v>0</v>
      </c>
      <c r="G8" s="116"/>
      <c r="H8" s="412">
        <f t="shared" si="5"/>
        <v>40</v>
      </c>
      <c r="I8" s="430"/>
      <c r="J8" s="663">
        <v>0</v>
      </c>
      <c r="K8" s="664">
        <f t="shared" si="3"/>
        <v>0</v>
      </c>
      <c r="L8" s="663">
        <v>0</v>
      </c>
      <c r="M8" s="665">
        <f t="shared" si="4"/>
        <v>0</v>
      </c>
    </row>
    <row r="9" spans="1:13" x14ac:dyDescent="0.2">
      <c r="A9" s="412">
        <f t="shared" si="0"/>
        <v>5</v>
      </c>
      <c r="B9" s="430"/>
      <c r="C9" s="663">
        <v>0</v>
      </c>
      <c r="D9" s="664">
        <f t="shared" si="1"/>
        <v>0</v>
      </c>
      <c r="E9" s="663">
        <v>0</v>
      </c>
      <c r="F9" s="665">
        <f t="shared" si="2"/>
        <v>0</v>
      </c>
      <c r="G9" s="116"/>
      <c r="H9" s="412">
        <f t="shared" si="5"/>
        <v>41</v>
      </c>
      <c r="I9" s="430"/>
      <c r="J9" s="663">
        <v>0</v>
      </c>
      <c r="K9" s="664">
        <f t="shared" si="3"/>
        <v>0</v>
      </c>
      <c r="L9" s="663">
        <v>0</v>
      </c>
      <c r="M9" s="665">
        <f t="shared" si="4"/>
        <v>0</v>
      </c>
    </row>
    <row r="10" spans="1:13" x14ac:dyDescent="0.2">
      <c r="A10" s="412">
        <f t="shared" si="0"/>
        <v>6</v>
      </c>
      <c r="B10" s="430"/>
      <c r="C10" s="663">
        <v>0</v>
      </c>
      <c r="D10" s="664">
        <f t="shared" si="1"/>
        <v>0</v>
      </c>
      <c r="E10" s="663">
        <v>0</v>
      </c>
      <c r="F10" s="665">
        <f t="shared" si="2"/>
        <v>0</v>
      </c>
      <c r="G10" s="116"/>
      <c r="H10" s="412">
        <f t="shared" si="5"/>
        <v>42</v>
      </c>
      <c r="I10" s="430"/>
      <c r="J10" s="663">
        <v>0</v>
      </c>
      <c r="K10" s="664">
        <f t="shared" si="3"/>
        <v>0</v>
      </c>
      <c r="L10" s="663">
        <v>0</v>
      </c>
      <c r="M10" s="665">
        <f t="shared" si="4"/>
        <v>0</v>
      </c>
    </row>
    <row r="11" spans="1:13" x14ac:dyDescent="0.2">
      <c r="A11" s="412">
        <f t="shared" si="0"/>
        <v>7</v>
      </c>
      <c r="B11" s="430"/>
      <c r="C11" s="663">
        <v>0</v>
      </c>
      <c r="D11" s="664">
        <f t="shared" si="1"/>
        <v>0</v>
      </c>
      <c r="E11" s="663">
        <v>0</v>
      </c>
      <c r="F11" s="665">
        <f t="shared" si="2"/>
        <v>0</v>
      </c>
      <c r="G11" s="116"/>
      <c r="H11" s="412">
        <f t="shared" si="5"/>
        <v>43</v>
      </c>
      <c r="I11" s="430"/>
      <c r="J11" s="663">
        <v>0</v>
      </c>
      <c r="K11" s="664">
        <f t="shared" si="3"/>
        <v>0</v>
      </c>
      <c r="L11" s="663">
        <v>0</v>
      </c>
      <c r="M11" s="665">
        <f t="shared" si="4"/>
        <v>0</v>
      </c>
    </row>
    <row r="12" spans="1:13" x14ac:dyDescent="0.2">
      <c r="A12" s="412">
        <f t="shared" si="0"/>
        <v>8</v>
      </c>
      <c r="B12" s="430"/>
      <c r="C12" s="663">
        <v>0</v>
      </c>
      <c r="D12" s="664">
        <f t="shared" si="1"/>
        <v>0</v>
      </c>
      <c r="E12" s="663">
        <v>0</v>
      </c>
      <c r="F12" s="665">
        <f t="shared" si="2"/>
        <v>0</v>
      </c>
      <c r="G12" s="116"/>
      <c r="H12" s="412">
        <f t="shared" si="5"/>
        <v>44</v>
      </c>
      <c r="I12" s="430"/>
      <c r="J12" s="663">
        <v>0</v>
      </c>
      <c r="K12" s="664">
        <f t="shared" si="3"/>
        <v>0</v>
      </c>
      <c r="L12" s="663">
        <v>0</v>
      </c>
      <c r="M12" s="665">
        <f t="shared" si="4"/>
        <v>0</v>
      </c>
    </row>
    <row r="13" spans="1:13" x14ac:dyDescent="0.2">
      <c r="A13" s="412">
        <f t="shared" si="0"/>
        <v>9</v>
      </c>
      <c r="B13" s="430"/>
      <c r="C13" s="663">
        <v>0</v>
      </c>
      <c r="D13" s="664">
        <f t="shared" si="1"/>
        <v>0</v>
      </c>
      <c r="E13" s="663">
        <v>0</v>
      </c>
      <c r="F13" s="665">
        <f t="shared" si="2"/>
        <v>0</v>
      </c>
      <c r="G13" s="116"/>
      <c r="H13" s="412">
        <f t="shared" si="5"/>
        <v>45</v>
      </c>
      <c r="I13" s="430"/>
      <c r="J13" s="663">
        <v>0</v>
      </c>
      <c r="K13" s="664">
        <f t="shared" si="3"/>
        <v>0</v>
      </c>
      <c r="L13" s="663">
        <v>0</v>
      </c>
      <c r="M13" s="665">
        <f t="shared" si="4"/>
        <v>0</v>
      </c>
    </row>
    <row r="14" spans="1:13" x14ac:dyDescent="0.2">
      <c r="A14" s="412">
        <f t="shared" si="0"/>
        <v>10</v>
      </c>
      <c r="B14" s="430"/>
      <c r="C14" s="663">
        <v>0</v>
      </c>
      <c r="D14" s="664">
        <f t="shared" si="1"/>
        <v>0</v>
      </c>
      <c r="E14" s="663">
        <v>0</v>
      </c>
      <c r="F14" s="665">
        <f t="shared" si="2"/>
        <v>0</v>
      </c>
      <c r="G14" s="116"/>
      <c r="H14" s="412">
        <f t="shared" si="5"/>
        <v>46</v>
      </c>
      <c r="I14" s="430"/>
      <c r="J14" s="663">
        <v>0</v>
      </c>
      <c r="K14" s="664">
        <f t="shared" si="3"/>
        <v>0</v>
      </c>
      <c r="L14" s="663">
        <v>0</v>
      </c>
      <c r="M14" s="665">
        <f t="shared" si="4"/>
        <v>0</v>
      </c>
    </row>
    <row r="15" spans="1:13" x14ac:dyDescent="0.2">
      <c r="A15" s="412">
        <f t="shared" si="0"/>
        <v>11</v>
      </c>
      <c r="B15" s="430"/>
      <c r="C15" s="663">
        <v>0</v>
      </c>
      <c r="D15" s="664">
        <f t="shared" si="1"/>
        <v>0</v>
      </c>
      <c r="E15" s="663">
        <v>0</v>
      </c>
      <c r="F15" s="665">
        <f t="shared" si="2"/>
        <v>0</v>
      </c>
      <c r="G15" s="116"/>
      <c r="H15" s="412">
        <f t="shared" si="5"/>
        <v>47</v>
      </c>
      <c r="I15" s="430"/>
      <c r="J15" s="663">
        <v>0</v>
      </c>
      <c r="K15" s="664">
        <f t="shared" si="3"/>
        <v>0</v>
      </c>
      <c r="L15" s="663">
        <v>0</v>
      </c>
      <c r="M15" s="665">
        <f t="shared" si="4"/>
        <v>0</v>
      </c>
    </row>
    <row r="16" spans="1:13" x14ac:dyDescent="0.2">
      <c r="A16" s="412">
        <f t="shared" si="0"/>
        <v>12</v>
      </c>
      <c r="B16" s="430"/>
      <c r="C16" s="663">
        <v>0</v>
      </c>
      <c r="D16" s="664">
        <f t="shared" si="1"/>
        <v>0</v>
      </c>
      <c r="E16" s="663">
        <v>0</v>
      </c>
      <c r="F16" s="665">
        <f t="shared" si="2"/>
        <v>0</v>
      </c>
      <c r="G16" s="116"/>
      <c r="H16" s="412">
        <f t="shared" si="5"/>
        <v>48</v>
      </c>
      <c r="I16" s="430"/>
      <c r="J16" s="663">
        <v>0</v>
      </c>
      <c r="K16" s="664">
        <f t="shared" si="3"/>
        <v>0</v>
      </c>
      <c r="L16" s="663">
        <v>0</v>
      </c>
      <c r="M16" s="665">
        <f t="shared" si="4"/>
        <v>0</v>
      </c>
    </row>
    <row r="17" spans="1:13" x14ac:dyDescent="0.2">
      <c r="A17" s="412">
        <f t="shared" si="0"/>
        <v>13</v>
      </c>
      <c r="B17" s="430"/>
      <c r="C17" s="663">
        <v>0</v>
      </c>
      <c r="D17" s="664">
        <f t="shared" si="1"/>
        <v>0</v>
      </c>
      <c r="E17" s="663">
        <v>0</v>
      </c>
      <c r="F17" s="665">
        <f t="shared" si="2"/>
        <v>0</v>
      </c>
      <c r="G17" s="116"/>
      <c r="H17" s="412">
        <f t="shared" si="5"/>
        <v>49</v>
      </c>
      <c r="I17" s="430"/>
      <c r="J17" s="663">
        <v>0</v>
      </c>
      <c r="K17" s="664">
        <f t="shared" si="3"/>
        <v>0</v>
      </c>
      <c r="L17" s="663">
        <v>0</v>
      </c>
      <c r="M17" s="665">
        <f t="shared" si="4"/>
        <v>0</v>
      </c>
    </row>
    <row r="18" spans="1:13" x14ac:dyDescent="0.2">
      <c r="A18" s="412">
        <f t="shared" si="0"/>
        <v>14</v>
      </c>
      <c r="B18" s="430"/>
      <c r="C18" s="663">
        <v>0</v>
      </c>
      <c r="D18" s="664">
        <f t="shared" si="1"/>
        <v>0</v>
      </c>
      <c r="E18" s="663">
        <v>0</v>
      </c>
      <c r="F18" s="665">
        <f t="shared" si="2"/>
        <v>0</v>
      </c>
      <c r="G18" s="116"/>
      <c r="H18" s="412">
        <f t="shared" si="5"/>
        <v>50</v>
      </c>
      <c r="I18" s="430"/>
      <c r="J18" s="663">
        <v>0</v>
      </c>
      <c r="K18" s="664">
        <f t="shared" si="3"/>
        <v>0</v>
      </c>
      <c r="L18" s="663">
        <v>0</v>
      </c>
      <c r="M18" s="665">
        <f t="shared" si="4"/>
        <v>0</v>
      </c>
    </row>
    <row r="19" spans="1:13" x14ac:dyDescent="0.2">
      <c r="A19" s="412">
        <f t="shared" si="0"/>
        <v>15</v>
      </c>
      <c r="B19" s="430"/>
      <c r="C19" s="663">
        <v>0</v>
      </c>
      <c r="D19" s="664">
        <f t="shared" si="1"/>
        <v>0</v>
      </c>
      <c r="E19" s="663">
        <v>0</v>
      </c>
      <c r="F19" s="665">
        <f t="shared" si="2"/>
        <v>0</v>
      </c>
      <c r="G19" s="116"/>
      <c r="H19" s="412">
        <f t="shared" si="5"/>
        <v>51</v>
      </c>
      <c r="I19" s="430"/>
      <c r="J19" s="663">
        <v>0</v>
      </c>
      <c r="K19" s="664">
        <f t="shared" si="3"/>
        <v>0</v>
      </c>
      <c r="L19" s="663">
        <v>0</v>
      </c>
      <c r="M19" s="665">
        <f t="shared" si="4"/>
        <v>0</v>
      </c>
    </row>
    <row r="20" spans="1:13" x14ac:dyDescent="0.2">
      <c r="A20" s="412">
        <f t="shared" si="0"/>
        <v>16</v>
      </c>
      <c r="B20" s="430"/>
      <c r="C20" s="663">
        <v>0</v>
      </c>
      <c r="D20" s="664">
        <f t="shared" si="1"/>
        <v>0</v>
      </c>
      <c r="E20" s="663">
        <v>0</v>
      </c>
      <c r="F20" s="665">
        <f t="shared" si="2"/>
        <v>0</v>
      </c>
      <c r="G20" s="116"/>
      <c r="H20" s="412">
        <f t="shared" si="5"/>
        <v>52</v>
      </c>
      <c r="I20" s="430"/>
      <c r="J20" s="663">
        <v>0</v>
      </c>
      <c r="K20" s="664">
        <f t="shared" si="3"/>
        <v>0</v>
      </c>
      <c r="L20" s="663">
        <v>0</v>
      </c>
      <c r="M20" s="665">
        <f t="shared" si="4"/>
        <v>0</v>
      </c>
    </row>
    <row r="21" spans="1:13" x14ac:dyDescent="0.2">
      <c r="A21" s="412">
        <f t="shared" si="0"/>
        <v>17</v>
      </c>
      <c r="B21" s="430"/>
      <c r="C21" s="663">
        <v>0</v>
      </c>
      <c r="D21" s="664">
        <f t="shared" si="1"/>
        <v>0</v>
      </c>
      <c r="E21" s="663">
        <v>0</v>
      </c>
      <c r="F21" s="665">
        <f t="shared" si="2"/>
        <v>0</v>
      </c>
      <c r="G21" s="414"/>
      <c r="H21" s="412">
        <f t="shared" si="5"/>
        <v>53</v>
      </c>
      <c r="I21" s="430"/>
      <c r="J21" s="663">
        <v>0</v>
      </c>
      <c r="K21" s="664">
        <f t="shared" si="3"/>
        <v>0</v>
      </c>
      <c r="L21" s="663">
        <v>0</v>
      </c>
      <c r="M21" s="665">
        <f t="shared" si="4"/>
        <v>0</v>
      </c>
    </row>
    <row r="22" spans="1:13" x14ac:dyDescent="0.2">
      <c r="A22" s="412">
        <f t="shared" si="0"/>
        <v>18</v>
      </c>
      <c r="B22" s="430"/>
      <c r="C22" s="663">
        <v>0</v>
      </c>
      <c r="D22" s="664">
        <f t="shared" si="1"/>
        <v>0</v>
      </c>
      <c r="E22" s="663">
        <v>0</v>
      </c>
      <c r="F22" s="665">
        <f t="shared" si="2"/>
        <v>0</v>
      </c>
      <c r="G22" s="414"/>
      <c r="H22" s="412">
        <f t="shared" si="5"/>
        <v>54</v>
      </c>
      <c r="I22" s="430"/>
      <c r="J22" s="663">
        <v>0</v>
      </c>
      <c r="K22" s="664">
        <f t="shared" si="3"/>
        <v>0</v>
      </c>
      <c r="L22" s="663">
        <v>0</v>
      </c>
      <c r="M22" s="665">
        <f t="shared" si="4"/>
        <v>0</v>
      </c>
    </row>
    <row r="23" spans="1:13" x14ac:dyDescent="0.2">
      <c r="A23" s="412">
        <f t="shared" si="0"/>
        <v>19</v>
      </c>
      <c r="B23" s="430"/>
      <c r="C23" s="663">
        <v>0</v>
      </c>
      <c r="D23" s="664">
        <f t="shared" si="1"/>
        <v>0</v>
      </c>
      <c r="E23" s="663">
        <v>0</v>
      </c>
      <c r="F23" s="665">
        <f t="shared" si="2"/>
        <v>0</v>
      </c>
      <c r="G23" s="414"/>
      <c r="H23" s="412">
        <f t="shared" si="5"/>
        <v>55</v>
      </c>
      <c r="I23" s="430"/>
      <c r="J23" s="663">
        <v>0</v>
      </c>
      <c r="K23" s="664">
        <f t="shared" si="3"/>
        <v>0</v>
      </c>
      <c r="L23" s="663">
        <v>0</v>
      </c>
      <c r="M23" s="665">
        <f t="shared" si="4"/>
        <v>0</v>
      </c>
    </row>
    <row r="24" spans="1:13" x14ac:dyDescent="0.2">
      <c r="A24" s="412">
        <f t="shared" si="0"/>
        <v>20</v>
      </c>
      <c r="B24" s="430"/>
      <c r="C24" s="663">
        <v>0</v>
      </c>
      <c r="D24" s="664">
        <f t="shared" si="1"/>
        <v>0</v>
      </c>
      <c r="E24" s="663">
        <v>0</v>
      </c>
      <c r="F24" s="665">
        <f t="shared" si="2"/>
        <v>0</v>
      </c>
      <c r="G24" s="116"/>
      <c r="H24" s="412">
        <f t="shared" si="5"/>
        <v>56</v>
      </c>
      <c r="I24" s="430"/>
      <c r="J24" s="663">
        <v>0</v>
      </c>
      <c r="K24" s="664">
        <f t="shared" si="3"/>
        <v>0</v>
      </c>
      <c r="L24" s="663">
        <v>0</v>
      </c>
      <c r="M24" s="665">
        <f t="shared" si="4"/>
        <v>0</v>
      </c>
    </row>
    <row r="25" spans="1:13" x14ac:dyDescent="0.2">
      <c r="A25" s="412">
        <f t="shared" si="0"/>
        <v>21</v>
      </c>
      <c r="B25" s="430"/>
      <c r="C25" s="663">
        <v>0</v>
      </c>
      <c r="D25" s="664">
        <f t="shared" si="1"/>
        <v>0</v>
      </c>
      <c r="E25" s="663">
        <v>0</v>
      </c>
      <c r="F25" s="665">
        <f t="shared" si="2"/>
        <v>0</v>
      </c>
      <c r="G25" s="116"/>
      <c r="H25" s="412">
        <f t="shared" si="5"/>
        <v>57</v>
      </c>
      <c r="I25" s="430"/>
      <c r="J25" s="663">
        <v>0</v>
      </c>
      <c r="K25" s="664">
        <f t="shared" si="3"/>
        <v>0</v>
      </c>
      <c r="L25" s="663">
        <v>0</v>
      </c>
      <c r="M25" s="665">
        <f t="shared" si="4"/>
        <v>0</v>
      </c>
    </row>
    <row r="26" spans="1:13" x14ac:dyDescent="0.2">
      <c r="A26" s="412">
        <f t="shared" si="0"/>
        <v>22</v>
      </c>
      <c r="B26" s="430"/>
      <c r="C26" s="663">
        <v>0</v>
      </c>
      <c r="D26" s="664">
        <f t="shared" si="1"/>
        <v>0</v>
      </c>
      <c r="E26" s="663">
        <v>0</v>
      </c>
      <c r="F26" s="665">
        <f t="shared" si="2"/>
        <v>0</v>
      </c>
      <c r="G26" s="116"/>
      <c r="H26" s="412">
        <f t="shared" si="5"/>
        <v>58</v>
      </c>
      <c r="I26" s="430"/>
      <c r="J26" s="663">
        <v>0</v>
      </c>
      <c r="K26" s="664">
        <f t="shared" si="3"/>
        <v>0</v>
      </c>
      <c r="L26" s="663">
        <v>0</v>
      </c>
      <c r="M26" s="665">
        <f t="shared" si="4"/>
        <v>0</v>
      </c>
    </row>
    <row r="27" spans="1:13" x14ac:dyDescent="0.2">
      <c r="A27" s="412">
        <f t="shared" si="0"/>
        <v>23</v>
      </c>
      <c r="B27" s="430"/>
      <c r="C27" s="663">
        <v>0</v>
      </c>
      <c r="D27" s="664">
        <f t="shared" si="1"/>
        <v>0</v>
      </c>
      <c r="E27" s="663">
        <v>0</v>
      </c>
      <c r="F27" s="665">
        <f t="shared" si="2"/>
        <v>0</v>
      </c>
      <c r="G27" s="116"/>
      <c r="H27" s="412">
        <f t="shared" si="5"/>
        <v>59</v>
      </c>
      <c r="I27" s="430"/>
      <c r="J27" s="663">
        <v>0</v>
      </c>
      <c r="K27" s="664">
        <f t="shared" si="3"/>
        <v>0</v>
      </c>
      <c r="L27" s="663">
        <v>0</v>
      </c>
      <c r="M27" s="665">
        <f t="shared" si="4"/>
        <v>0</v>
      </c>
    </row>
    <row r="28" spans="1:13" x14ac:dyDescent="0.2">
      <c r="A28" s="412">
        <f t="shared" si="0"/>
        <v>24</v>
      </c>
      <c r="B28" s="430"/>
      <c r="C28" s="663">
        <v>0</v>
      </c>
      <c r="D28" s="664">
        <f t="shared" si="1"/>
        <v>0</v>
      </c>
      <c r="E28" s="663">
        <v>0</v>
      </c>
      <c r="F28" s="665">
        <f t="shared" si="2"/>
        <v>0</v>
      </c>
      <c r="G28" s="116"/>
      <c r="H28" s="412">
        <f t="shared" si="5"/>
        <v>60</v>
      </c>
      <c r="I28" s="430"/>
      <c r="J28" s="663">
        <v>0</v>
      </c>
      <c r="K28" s="664">
        <f t="shared" si="3"/>
        <v>0</v>
      </c>
      <c r="L28" s="663">
        <v>0</v>
      </c>
      <c r="M28" s="665">
        <f t="shared" si="4"/>
        <v>0</v>
      </c>
    </row>
    <row r="29" spans="1:13" x14ac:dyDescent="0.2">
      <c r="A29" s="412">
        <f t="shared" si="0"/>
        <v>25</v>
      </c>
      <c r="B29" s="430"/>
      <c r="C29" s="663">
        <v>0</v>
      </c>
      <c r="D29" s="664">
        <f t="shared" si="1"/>
        <v>0</v>
      </c>
      <c r="E29" s="663">
        <v>0</v>
      </c>
      <c r="F29" s="665">
        <f t="shared" si="2"/>
        <v>0</v>
      </c>
      <c r="G29" s="116"/>
      <c r="H29" s="412">
        <f t="shared" si="5"/>
        <v>61</v>
      </c>
      <c r="I29" s="430"/>
      <c r="J29" s="663">
        <v>0</v>
      </c>
      <c r="K29" s="664">
        <f t="shared" si="3"/>
        <v>0</v>
      </c>
      <c r="L29" s="663">
        <v>0</v>
      </c>
      <c r="M29" s="665">
        <f t="shared" si="4"/>
        <v>0</v>
      </c>
    </row>
    <row r="30" spans="1:13" x14ac:dyDescent="0.2">
      <c r="A30" s="412">
        <f t="shared" si="0"/>
        <v>26</v>
      </c>
      <c r="B30" s="430"/>
      <c r="C30" s="663">
        <v>0</v>
      </c>
      <c r="D30" s="664">
        <f t="shared" si="1"/>
        <v>0</v>
      </c>
      <c r="E30" s="663">
        <v>0</v>
      </c>
      <c r="F30" s="665">
        <f t="shared" si="2"/>
        <v>0</v>
      </c>
      <c r="G30" s="116"/>
      <c r="H30" s="412">
        <f t="shared" si="5"/>
        <v>62</v>
      </c>
      <c r="I30" s="430"/>
      <c r="J30" s="663">
        <v>0</v>
      </c>
      <c r="K30" s="664">
        <f t="shared" si="3"/>
        <v>0</v>
      </c>
      <c r="L30" s="663">
        <v>0</v>
      </c>
      <c r="M30" s="665">
        <f t="shared" si="4"/>
        <v>0</v>
      </c>
    </row>
    <row r="31" spans="1:13" x14ac:dyDescent="0.2">
      <c r="A31" s="412">
        <f t="shared" si="0"/>
        <v>27</v>
      </c>
      <c r="B31" s="430"/>
      <c r="C31" s="663">
        <v>0</v>
      </c>
      <c r="D31" s="664">
        <f t="shared" si="1"/>
        <v>0</v>
      </c>
      <c r="E31" s="663">
        <v>0</v>
      </c>
      <c r="F31" s="665">
        <f t="shared" si="2"/>
        <v>0</v>
      </c>
      <c r="G31" s="116"/>
      <c r="H31" s="412">
        <f t="shared" si="5"/>
        <v>63</v>
      </c>
      <c r="I31" s="430"/>
      <c r="J31" s="663">
        <v>0</v>
      </c>
      <c r="K31" s="664">
        <f t="shared" si="3"/>
        <v>0</v>
      </c>
      <c r="L31" s="663">
        <v>0</v>
      </c>
      <c r="M31" s="665">
        <f t="shared" si="4"/>
        <v>0</v>
      </c>
    </row>
    <row r="32" spans="1:13" x14ac:dyDescent="0.2">
      <c r="A32" s="412">
        <f t="shared" si="0"/>
        <v>28</v>
      </c>
      <c r="B32" s="430"/>
      <c r="C32" s="663">
        <v>0</v>
      </c>
      <c r="D32" s="664">
        <f t="shared" si="1"/>
        <v>0</v>
      </c>
      <c r="E32" s="663">
        <v>0</v>
      </c>
      <c r="F32" s="665">
        <f t="shared" si="2"/>
        <v>0</v>
      </c>
      <c r="G32" s="116"/>
      <c r="H32" s="412">
        <f t="shared" si="5"/>
        <v>64</v>
      </c>
      <c r="I32" s="430"/>
      <c r="J32" s="663">
        <v>0</v>
      </c>
      <c r="K32" s="664">
        <f t="shared" si="3"/>
        <v>0</v>
      </c>
      <c r="L32" s="663">
        <v>0</v>
      </c>
      <c r="M32" s="665">
        <f t="shared" si="4"/>
        <v>0</v>
      </c>
    </row>
    <row r="33" spans="1:13" x14ac:dyDescent="0.2">
      <c r="A33" s="412">
        <f t="shared" si="0"/>
        <v>29</v>
      </c>
      <c r="B33" s="430"/>
      <c r="C33" s="663">
        <v>0</v>
      </c>
      <c r="D33" s="664">
        <f t="shared" si="1"/>
        <v>0</v>
      </c>
      <c r="E33" s="663">
        <v>0</v>
      </c>
      <c r="F33" s="665">
        <f t="shared" si="2"/>
        <v>0</v>
      </c>
      <c r="G33" s="116"/>
      <c r="H33" s="412">
        <f t="shared" si="5"/>
        <v>65</v>
      </c>
      <c r="I33" s="430"/>
      <c r="J33" s="663">
        <v>0</v>
      </c>
      <c r="K33" s="664">
        <f t="shared" si="3"/>
        <v>0</v>
      </c>
      <c r="L33" s="663">
        <v>0</v>
      </c>
      <c r="M33" s="665">
        <f t="shared" si="4"/>
        <v>0</v>
      </c>
    </row>
    <row r="34" spans="1:13" x14ac:dyDescent="0.2">
      <c r="A34" s="412">
        <f t="shared" si="0"/>
        <v>30</v>
      </c>
      <c r="B34" s="430"/>
      <c r="C34" s="663">
        <v>0</v>
      </c>
      <c r="D34" s="664">
        <f t="shared" si="1"/>
        <v>0</v>
      </c>
      <c r="E34" s="663">
        <v>0</v>
      </c>
      <c r="F34" s="665">
        <f t="shared" si="2"/>
        <v>0</v>
      </c>
      <c r="G34" s="116"/>
      <c r="H34" s="412">
        <f t="shared" si="5"/>
        <v>66</v>
      </c>
      <c r="I34" s="430"/>
      <c r="J34" s="663">
        <v>0</v>
      </c>
      <c r="K34" s="664">
        <f t="shared" si="3"/>
        <v>0</v>
      </c>
      <c r="L34" s="663">
        <v>0</v>
      </c>
      <c r="M34" s="665">
        <f t="shared" si="4"/>
        <v>0</v>
      </c>
    </row>
    <row r="35" spans="1:13" x14ac:dyDescent="0.2">
      <c r="A35" s="412">
        <f t="shared" si="0"/>
        <v>31</v>
      </c>
      <c r="B35" s="430"/>
      <c r="C35" s="663">
        <v>0</v>
      </c>
      <c r="D35" s="664">
        <f t="shared" si="1"/>
        <v>0</v>
      </c>
      <c r="E35" s="663">
        <v>0</v>
      </c>
      <c r="F35" s="665">
        <f t="shared" si="2"/>
        <v>0</v>
      </c>
      <c r="G35" s="116"/>
      <c r="H35" s="412">
        <f t="shared" si="5"/>
        <v>67</v>
      </c>
      <c r="I35" s="430"/>
      <c r="J35" s="663">
        <v>0</v>
      </c>
      <c r="K35" s="664">
        <f t="shared" si="3"/>
        <v>0</v>
      </c>
      <c r="L35" s="663">
        <v>0</v>
      </c>
      <c r="M35" s="665">
        <f t="shared" si="4"/>
        <v>0</v>
      </c>
    </row>
    <row r="36" spans="1:13" x14ac:dyDescent="0.2">
      <c r="A36" s="412">
        <f t="shared" si="0"/>
        <v>32</v>
      </c>
      <c r="B36" s="430"/>
      <c r="C36" s="663">
        <v>0</v>
      </c>
      <c r="D36" s="664">
        <f t="shared" si="1"/>
        <v>0</v>
      </c>
      <c r="E36" s="663">
        <v>0</v>
      </c>
      <c r="F36" s="665">
        <f t="shared" si="2"/>
        <v>0</v>
      </c>
      <c r="G36" s="116"/>
      <c r="H36" s="412">
        <f t="shared" si="5"/>
        <v>68</v>
      </c>
      <c r="I36" s="430"/>
      <c r="J36" s="663">
        <v>0</v>
      </c>
      <c r="K36" s="664">
        <f t="shared" si="3"/>
        <v>0</v>
      </c>
      <c r="L36" s="663">
        <v>0</v>
      </c>
      <c r="M36" s="665">
        <f t="shared" si="4"/>
        <v>0</v>
      </c>
    </row>
    <row r="37" spans="1:13" x14ac:dyDescent="0.2">
      <c r="A37" s="412">
        <f t="shared" si="0"/>
        <v>33</v>
      </c>
      <c r="B37" s="430"/>
      <c r="C37" s="663">
        <v>0</v>
      </c>
      <c r="D37" s="664">
        <f t="shared" si="1"/>
        <v>0</v>
      </c>
      <c r="E37" s="663">
        <v>0</v>
      </c>
      <c r="F37" s="665">
        <f t="shared" si="2"/>
        <v>0</v>
      </c>
      <c r="G37" s="116"/>
      <c r="H37" s="412">
        <f t="shared" si="5"/>
        <v>69</v>
      </c>
      <c r="I37" s="430"/>
      <c r="J37" s="663">
        <v>0</v>
      </c>
      <c r="K37" s="664">
        <f t="shared" si="3"/>
        <v>0</v>
      </c>
      <c r="L37" s="663">
        <v>0</v>
      </c>
      <c r="M37" s="665">
        <f t="shared" si="4"/>
        <v>0</v>
      </c>
    </row>
    <row r="38" spans="1:13" x14ac:dyDescent="0.2">
      <c r="A38" s="412">
        <f t="shared" si="0"/>
        <v>34</v>
      </c>
      <c r="B38" s="430"/>
      <c r="C38" s="663">
        <v>0</v>
      </c>
      <c r="D38" s="664">
        <f t="shared" si="1"/>
        <v>0</v>
      </c>
      <c r="E38" s="663">
        <v>0</v>
      </c>
      <c r="F38" s="665">
        <f t="shared" si="2"/>
        <v>0</v>
      </c>
      <c r="G38" s="116"/>
      <c r="H38" s="412">
        <f t="shared" si="5"/>
        <v>70</v>
      </c>
      <c r="I38" s="430"/>
      <c r="J38" s="663">
        <v>0</v>
      </c>
      <c r="K38" s="664">
        <f t="shared" si="3"/>
        <v>0</v>
      </c>
      <c r="L38" s="663">
        <v>0</v>
      </c>
      <c r="M38" s="665">
        <f t="shared" si="4"/>
        <v>0</v>
      </c>
    </row>
    <row r="39" spans="1:13" x14ac:dyDescent="0.2">
      <c r="A39" s="412">
        <f t="shared" si="0"/>
        <v>35</v>
      </c>
      <c r="B39" s="430"/>
      <c r="C39" s="663">
        <v>0</v>
      </c>
      <c r="D39" s="664">
        <f t="shared" si="1"/>
        <v>0</v>
      </c>
      <c r="E39" s="663">
        <v>0</v>
      </c>
      <c r="F39" s="665">
        <f t="shared" si="2"/>
        <v>0</v>
      </c>
      <c r="G39" s="116"/>
      <c r="H39" s="412">
        <f t="shared" si="5"/>
        <v>71</v>
      </c>
      <c r="I39" s="430"/>
      <c r="J39" s="663">
        <v>0</v>
      </c>
      <c r="K39" s="664">
        <f t="shared" si="3"/>
        <v>0</v>
      </c>
      <c r="L39" s="663">
        <v>0</v>
      </c>
      <c r="M39" s="665">
        <f t="shared" si="4"/>
        <v>0</v>
      </c>
    </row>
    <row r="40" spans="1:13" x14ac:dyDescent="0.2">
      <c r="A40" s="412">
        <f t="shared" si="0"/>
        <v>36</v>
      </c>
      <c r="B40" s="430"/>
      <c r="C40" s="663">
        <v>0</v>
      </c>
      <c r="D40" s="664">
        <f t="shared" si="1"/>
        <v>0</v>
      </c>
      <c r="E40" s="663">
        <v>0</v>
      </c>
      <c r="F40" s="665">
        <f t="shared" si="2"/>
        <v>0</v>
      </c>
      <c r="G40" s="116"/>
      <c r="H40" s="412">
        <f t="shared" si="5"/>
        <v>72</v>
      </c>
      <c r="I40" s="430"/>
      <c r="J40" s="663">
        <v>0</v>
      </c>
      <c r="K40" s="664">
        <f t="shared" si="3"/>
        <v>0</v>
      </c>
      <c r="L40" s="663">
        <v>0</v>
      </c>
      <c r="M40" s="665">
        <f t="shared" si="4"/>
        <v>0</v>
      </c>
    </row>
    <row r="41" spans="1:13" ht="15.75" thickBot="1" x14ac:dyDescent="0.25">
      <c r="A41" s="412">
        <f t="shared" si="0"/>
        <v>37</v>
      </c>
      <c r="B41" s="430"/>
      <c r="C41" s="663">
        <v>0</v>
      </c>
      <c r="D41" s="664">
        <f t="shared" si="1"/>
        <v>0</v>
      </c>
      <c r="E41" s="663">
        <v>0</v>
      </c>
      <c r="F41" s="665">
        <f t="shared" si="2"/>
        <v>0</v>
      </c>
      <c r="G41" s="116"/>
      <c r="H41" s="412">
        <f t="shared" si="5"/>
        <v>73</v>
      </c>
      <c r="I41" s="430"/>
      <c r="J41" s="663">
        <v>0</v>
      </c>
      <c r="K41" s="664">
        <f t="shared" si="3"/>
        <v>0</v>
      </c>
      <c r="L41" s="663">
        <v>0</v>
      </c>
      <c r="M41" s="665">
        <f t="shared" si="4"/>
        <v>0</v>
      </c>
    </row>
    <row r="42" spans="1:13" ht="16.5" thickTop="1" thickBot="1" x14ac:dyDescent="0.25">
      <c r="A42" s="415" t="s">
        <v>7</v>
      </c>
      <c r="B42" s="427"/>
      <c r="C42" s="666">
        <f>SUM(C5:C41)</f>
        <v>0</v>
      </c>
      <c r="D42" s="666">
        <f>SUM(D5:D41)</f>
        <v>0</v>
      </c>
      <c r="E42" s="666">
        <f>SUM(E5:E41)</f>
        <v>0</v>
      </c>
      <c r="F42" s="667">
        <f>SUM(F5:F41)</f>
        <v>0</v>
      </c>
      <c r="G42" s="150"/>
      <c r="H42" s="415" t="s">
        <v>7</v>
      </c>
      <c r="I42" s="427"/>
      <c r="J42" s="416">
        <f>SUM(J5:J41)</f>
        <v>0</v>
      </c>
      <c r="K42" s="416">
        <f>SUM(K5:K41)</f>
        <v>0</v>
      </c>
      <c r="L42" s="416">
        <f>SUM(L5:L41)</f>
        <v>0</v>
      </c>
      <c r="M42" s="417">
        <f>SUM(M5:M41)</f>
        <v>0</v>
      </c>
    </row>
    <row r="43" spans="1:13" ht="15.75" thickTop="1" x14ac:dyDescent="0.2"/>
  </sheetData>
  <mergeCells count="2">
    <mergeCell ref="A2:C2"/>
    <mergeCell ref="H2:J2"/>
  </mergeCells>
  <phoneticPr fontId="75" type="noConversion"/>
  <printOptions horizontalCentered="1"/>
  <pageMargins left="0.74803149606299213" right="0.55118110236220474" top="0.78740157480314965" bottom="0.59055118110236227" header="0.51181102362204722" footer="0.51181102362204722"/>
  <pageSetup paperSize="9" scale="70" orientation="landscape" horizontalDpi="300" verticalDpi="300" r:id="rId1"/>
  <headerFooter alignWithMargins="0">
    <oddFooter>&amp;L&amp;8&amp;F Rev 1 of 310805&amp;C&amp;8&amp;A&amp;R&amp;8&amp;D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I60"/>
  <sheetViews>
    <sheetView topLeftCell="A43" zoomScaleNormal="100" zoomScaleSheetLayoutView="75" workbookViewId="0">
      <selection activeCell="I59" sqref="I59"/>
    </sheetView>
  </sheetViews>
  <sheetFormatPr defaultRowHeight="15" x14ac:dyDescent="0.2"/>
  <cols>
    <col min="1" max="1" width="10" bestFit="1" customWidth="1"/>
    <col min="2" max="2" width="11.6640625" customWidth="1"/>
    <col min="3" max="3" width="10.88671875" customWidth="1"/>
    <col min="4" max="4" width="12.33203125" customWidth="1"/>
    <col min="5" max="5" width="14.21875" customWidth="1"/>
    <col min="6" max="6" width="7.6640625" customWidth="1"/>
    <col min="7" max="7" width="7.44140625" customWidth="1"/>
    <col min="8" max="8" width="13.5546875" customWidth="1"/>
    <col min="9" max="9" width="9.5546875" customWidth="1"/>
    <col min="10" max="10" width="17.21875" bestFit="1" customWidth="1"/>
  </cols>
  <sheetData>
    <row r="1" spans="1:9" ht="19.5" thickTop="1" thickBot="1" x14ac:dyDescent="0.25">
      <c r="A1" s="1089" t="s">
        <v>55</v>
      </c>
      <c r="B1" s="358"/>
      <c r="C1" s="358"/>
      <c r="D1" s="358"/>
      <c r="E1" s="358"/>
      <c r="F1" s="358"/>
      <c r="G1" s="358"/>
      <c r="H1" s="358"/>
      <c r="I1" s="359"/>
    </row>
    <row r="2" spans="1:9" ht="16.5" thickTop="1" x14ac:dyDescent="0.2">
      <c r="A2" s="402" t="s">
        <v>261</v>
      </c>
      <c r="B2" s="360"/>
      <c r="C2" s="360"/>
      <c r="D2" s="360"/>
      <c r="E2" s="360"/>
      <c r="F2" s="419" t="s">
        <v>262</v>
      </c>
      <c r="G2" s="360"/>
    </row>
    <row r="3" spans="1:9" ht="16.5" thickBot="1" x14ac:dyDescent="0.25">
      <c r="A3" s="1326" t="s">
        <v>39</v>
      </c>
      <c r="B3" s="1327"/>
      <c r="C3" s="1076">
        <f>'Input Data'!$D$21</f>
        <v>0</v>
      </c>
      <c r="D3" s="361"/>
      <c r="E3" s="361"/>
      <c r="F3" s="361"/>
      <c r="G3" s="723" t="s">
        <v>185</v>
      </c>
      <c r="H3" s="1090">
        <f>'Input Data'!$D$5</f>
        <v>0</v>
      </c>
      <c r="I3" s="362"/>
    </row>
    <row r="4" spans="1:9" ht="16.5" thickTop="1" thickBot="1" x14ac:dyDescent="0.25">
      <c r="A4" s="363"/>
      <c r="B4" s="364"/>
      <c r="C4" s="365"/>
      <c r="D4" s="365"/>
      <c r="E4" s="365"/>
      <c r="F4" s="365"/>
      <c r="G4" s="366"/>
      <c r="H4" s="366"/>
      <c r="I4" s="367"/>
    </row>
    <row r="5" spans="1:9" ht="15.75" thickTop="1" x14ac:dyDescent="0.2">
      <c r="A5" s="368" t="s">
        <v>56</v>
      </c>
      <c r="B5" s="369"/>
      <c r="C5" s="369"/>
      <c r="D5" s="369"/>
      <c r="E5" s="369"/>
      <c r="F5" s="369"/>
      <c r="G5" s="369"/>
      <c r="H5" s="369"/>
      <c r="I5" s="370"/>
    </row>
    <row r="6" spans="1:9" ht="30" x14ac:dyDescent="0.2">
      <c r="A6" s="371" t="s">
        <v>57</v>
      </c>
      <c r="B6" s="372" t="s">
        <v>49</v>
      </c>
      <c r="C6" s="372" t="s">
        <v>29</v>
      </c>
      <c r="D6" s="372" t="s">
        <v>58</v>
      </c>
      <c r="E6" s="372" t="s">
        <v>59</v>
      </c>
      <c r="F6" s="372" t="s">
        <v>60</v>
      </c>
      <c r="G6" s="372" t="s">
        <v>263</v>
      </c>
      <c r="H6" s="527" t="s">
        <v>5</v>
      </c>
      <c r="I6" s="354" t="s">
        <v>52</v>
      </c>
    </row>
    <row r="7" spans="1:9" x14ac:dyDescent="0.2">
      <c r="A7" s="374"/>
      <c r="B7" s="375"/>
      <c r="C7" s="375"/>
      <c r="D7" s="375"/>
      <c r="E7" s="375"/>
      <c r="F7" s="375"/>
      <c r="G7" s="424">
        <f>IF('Input Data'!$H$37&lt;'Input Data'!$H$30,F7,F7-2)</f>
        <v>0</v>
      </c>
      <c r="H7" s="260"/>
      <c r="I7" s="1093">
        <f t="shared" ref="I7:I16" si="0">G7*H7</f>
        <v>0</v>
      </c>
    </row>
    <row r="8" spans="1:9" x14ac:dyDescent="0.2">
      <c r="A8" s="376"/>
      <c r="B8" s="377"/>
      <c r="C8" s="377"/>
      <c r="D8" s="377"/>
      <c r="E8" s="377"/>
      <c r="F8" s="377"/>
      <c r="G8" s="424">
        <f>IF('Input Data'!$H$37&lt;'Input Data'!$H$30,F8,F8-2)</f>
        <v>0</v>
      </c>
      <c r="H8" s="1094"/>
      <c r="I8" s="1095">
        <f t="shared" si="0"/>
        <v>0</v>
      </c>
    </row>
    <row r="9" spans="1:9" x14ac:dyDescent="0.2">
      <c r="A9" s="376"/>
      <c r="B9" s="377"/>
      <c r="C9" s="377"/>
      <c r="D9" s="377"/>
      <c r="E9" s="377"/>
      <c r="F9" s="377"/>
      <c r="G9" s="424">
        <f>IF('Input Data'!$H$37&lt;'Input Data'!$H$30,F9,F9-2)</f>
        <v>0</v>
      </c>
      <c r="H9" s="1094"/>
      <c r="I9" s="1095">
        <f t="shared" si="0"/>
        <v>0</v>
      </c>
    </row>
    <row r="10" spans="1:9" x14ac:dyDescent="0.2">
      <c r="A10" s="376"/>
      <c r="B10" s="377"/>
      <c r="C10" s="377"/>
      <c r="D10" s="377"/>
      <c r="E10" s="377"/>
      <c r="F10" s="377"/>
      <c r="G10" s="424">
        <f>IF('Input Data'!$H$37&lt;'Input Data'!$H$30,F10,F10-2)</f>
        <v>0</v>
      </c>
      <c r="H10" s="1094"/>
      <c r="I10" s="1095">
        <f t="shared" si="0"/>
        <v>0</v>
      </c>
    </row>
    <row r="11" spans="1:9" x14ac:dyDescent="0.2">
      <c r="A11" s="376"/>
      <c r="B11" s="377"/>
      <c r="C11" s="377"/>
      <c r="D11" s="377"/>
      <c r="E11" s="377"/>
      <c r="F11" s="377"/>
      <c r="G11" s="424">
        <f>IF('Input Data'!$H$37&lt;'Input Data'!$H$30,F11,F11-2)</f>
        <v>0</v>
      </c>
      <c r="H11" s="1094"/>
      <c r="I11" s="1095">
        <f t="shared" si="0"/>
        <v>0</v>
      </c>
    </row>
    <row r="12" spans="1:9" x14ac:dyDescent="0.2">
      <c r="A12" s="376"/>
      <c r="B12" s="377"/>
      <c r="C12" s="377"/>
      <c r="D12" s="377"/>
      <c r="E12" s="377"/>
      <c r="F12" s="377"/>
      <c r="G12" s="424">
        <f>IF('Input Data'!$H$37&lt;'Input Data'!$H$30,F12,F12-2)</f>
        <v>0</v>
      </c>
      <c r="H12" s="1094"/>
      <c r="I12" s="1095">
        <f t="shared" si="0"/>
        <v>0</v>
      </c>
    </row>
    <row r="13" spans="1:9" x14ac:dyDescent="0.2">
      <c r="A13" s="376"/>
      <c r="B13" s="377"/>
      <c r="C13" s="377"/>
      <c r="D13" s="377"/>
      <c r="E13" s="377"/>
      <c r="F13" s="377"/>
      <c r="G13" s="424">
        <f>IF('Input Data'!$H$37&lt;'Input Data'!$H$30,F13,F13-2)</f>
        <v>0</v>
      </c>
      <c r="H13" s="1094"/>
      <c r="I13" s="1095">
        <f t="shared" si="0"/>
        <v>0</v>
      </c>
    </row>
    <row r="14" spans="1:9" x14ac:dyDescent="0.2">
      <c r="A14" s="376"/>
      <c r="B14" s="377"/>
      <c r="C14" s="377"/>
      <c r="D14" s="377"/>
      <c r="E14" s="377"/>
      <c r="F14" s="377"/>
      <c r="G14" s="424">
        <f>IF('Input Data'!$H$37&lt;'Input Data'!$H$30,F14,F14-2)</f>
        <v>0</v>
      </c>
      <c r="H14" s="1094"/>
      <c r="I14" s="1095">
        <f t="shared" si="0"/>
        <v>0</v>
      </c>
    </row>
    <row r="15" spans="1:9" x14ac:dyDescent="0.2">
      <c r="A15" s="376"/>
      <c r="B15" s="377"/>
      <c r="C15" s="377"/>
      <c r="D15" s="377"/>
      <c r="E15" s="377"/>
      <c r="F15" s="377"/>
      <c r="G15" s="424">
        <f>IF('Input Data'!$H$37&lt;'Input Data'!$H$30,F15,F15-2)</f>
        <v>0</v>
      </c>
      <c r="H15" s="1094"/>
      <c r="I15" s="1095">
        <f t="shared" si="0"/>
        <v>0</v>
      </c>
    </row>
    <row r="16" spans="1:9" ht="15.75" thickBot="1" x14ac:dyDescent="0.25">
      <c r="A16" s="378"/>
      <c r="B16" s="379"/>
      <c r="C16" s="379"/>
      <c r="D16" s="379"/>
      <c r="E16" s="379"/>
      <c r="F16" s="379"/>
      <c r="G16" s="424">
        <f>IF('Input Data'!$H$37&lt;'Input Data'!$H$30,F16,F16-2)</f>
        <v>0</v>
      </c>
      <c r="H16" s="1096"/>
      <c r="I16" s="1097">
        <f t="shared" si="0"/>
        <v>0</v>
      </c>
    </row>
    <row r="17" spans="1:9" ht="15.75" thickBot="1" x14ac:dyDescent="0.25">
      <c r="A17" s="380"/>
      <c r="B17" s="381"/>
      <c r="C17" s="381"/>
      <c r="D17" s="381"/>
      <c r="E17" s="381"/>
      <c r="F17" s="381"/>
      <c r="G17" s="381"/>
      <c r="H17" s="1098" t="s">
        <v>243</v>
      </c>
      <c r="I17" s="1099">
        <f>SUM(I7:I16)</f>
        <v>0</v>
      </c>
    </row>
    <row r="18" spans="1:9" ht="16.5" thickTop="1" thickBot="1" x14ac:dyDescent="0.25">
      <c r="A18" s="422"/>
      <c r="B18" s="423"/>
      <c r="C18" s="423"/>
      <c r="D18" s="423"/>
      <c r="E18" s="423"/>
      <c r="F18" s="423"/>
      <c r="G18" s="423"/>
      <c r="H18" s="529"/>
      <c r="I18" s="530"/>
    </row>
    <row r="19" spans="1:9" ht="15.75" thickTop="1" x14ac:dyDescent="0.2">
      <c r="A19" s="420" t="s">
        <v>255</v>
      </c>
      <c r="B19" s="421"/>
      <c r="C19" s="421"/>
      <c r="D19" s="421"/>
      <c r="E19" s="421"/>
      <c r="F19" s="421"/>
      <c r="G19" s="421"/>
      <c r="H19" s="531"/>
      <c r="I19" s="532"/>
    </row>
    <row r="20" spans="1:9" x14ac:dyDescent="0.2">
      <c r="A20" s="383" t="s">
        <v>61</v>
      </c>
      <c r="B20" s="384" t="s">
        <v>62</v>
      </c>
      <c r="C20" s="384"/>
      <c r="D20" s="384"/>
      <c r="E20" s="360"/>
      <c r="F20" s="360"/>
      <c r="G20" s="384" t="s">
        <v>63</v>
      </c>
      <c r="H20" s="533"/>
      <c r="I20" s="534"/>
    </row>
    <row r="21" spans="1:9" x14ac:dyDescent="0.2">
      <c r="A21" s="383" t="s">
        <v>45</v>
      </c>
      <c r="B21" s="384" t="s">
        <v>62</v>
      </c>
      <c r="C21" s="385"/>
      <c r="D21" s="385"/>
      <c r="E21" s="386"/>
      <c r="F21" s="360"/>
      <c r="G21" s="384" t="s">
        <v>63</v>
      </c>
      <c r="H21" s="535"/>
      <c r="I21" s="536"/>
    </row>
    <row r="22" spans="1:9" x14ac:dyDescent="0.2">
      <c r="A22" s="383" t="s">
        <v>47</v>
      </c>
      <c r="B22" s="384" t="s">
        <v>62</v>
      </c>
      <c r="C22" s="384"/>
      <c r="D22" s="384"/>
      <c r="E22" s="360"/>
      <c r="F22" s="360"/>
      <c r="G22" s="384" t="s">
        <v>63</v>
      </c>
      <c r="H22" s="533"/>
      <c r="I22" s="534"/>
    </row>
    <row r="23" spans="1:9" ht="45" x14ac:dyDescent="0.2">
      <c r="A23" s="371" t="s">
        <v>4</v>
      </c>
      <c r="B23" s="372" t="s">
        <v>49</v>
      </c>
      <c r="C23" s="372" t="s">
        <v>29</v>
      </c>
      <c r="D23" s="372" t="s">
        <v>64</v>
      </c>
      <c r="E23" s="372" t="s">
        <v>65</v>
      </c>
      <c r="F23" s="372" t="s">
        <v>502</v>
      </c>
      <c r="G23" s="372" t="s">
        <v>66</v>
      </c>
      <c r="H23" s="527" t="s">
        <v>5</v>
      </c>
      <c r="I23" s="354" t="s">
        <v>52</v>
      </c>
    </row>
    <row r="24" spans="1:9" x14ac:dyDescent="0.2">
      <c r="A24" s="374"/>
      <c r="B24" s="375"/>
      <c r="C24" s="375"/>
      <c r="D24" s="375"/>
      <c r="E24" s="375"/>
      <c r="F24" s="375"/>
      <c r="G24" s="375"/>
      <c r="H24" s="260"/>
      <c r="I24" s="1093">
        <f>G24*H24+F24</f>
        <v>0</v>
      </c>
    </row>
    <row r="25" spans="1:9" x14ac:dyDescent="0.2">
      <c r="A25" s="376"/>
      <c r="B25" s="377"/>
      <c r="C25" s="377"/>
      <c r="D25" s="377"/>
      <c r="E25" s="377"/>
      <c r="F25" s="377"/>
      <c r="G25" s="377"/>
      <c r="H25" s="1094"/>
      <c r="I25" s="1093">
        <f t="shared" ref="I25:I33" si="1">G25*H25+F25</f>
        <v>0</v>
      </c>
    </row>
    <row r="26" spans="1:9" x14ac:dyDescent="0.2">
      <c r="A26" s="376"/>
      <c r="B26" s="377"/>
      <c r="C26" s="377"/>
      <c r="D26" s="377"/>
      <c r="E26" s="377"/>
      <c r="F26" s="377"/>
      <c r="G26" s="377"/>
      <c r="H26" s="1094"/>
      <c r="I26" s="1093">
        <f t="shared" si="1"/>
        <v>0</v>
      </c>
    </row>
    <row r="27" spans="1:9" x14ac:dyDescent="0.2">
      <c r="A27" s="376"/>
      <c r="B27" s="377"/>
      <c r="C27" s="377"/>
      <c r="D27" s="377"/>
      <c r="E27" s="377"/>
      <c r="F27" s="377"/>
      <c r="G27" s="377"/>
      <c r="H27" s="1094"/>
      <c r="I27" s="1093">
        <f t="shared" si="1"/>
        <v>0</v>
      </c>
    </row>
    <row r="28" spans="1:9" x14ac:dyDescent="0.2">
      <c r="A28" s="376"/>
      <c r="B28" s="377"/>
      <c r="C28" s="377"/>
      <c r="D28" s="377"/>
      <c r="E28" s="377"/>
      <c r="F28" s="377"/>
      <c r="G28" s="377"/>
      <c r="H28" s="1094"/>
      <c r="I28" s="1093">
        <f t="shared" si="1"/>
        <v>0</v>
      </c>
    </row>
    <row r="29" spans="1:9" x14ac:dyDescent="0.2">
      <c r="A29" s="376"/>
      <c r="B29" s="377"/>
      <c r="C29" s="377"/>
      <c r="D29" s="377"/>
      <c r="E29" s="377"/>
      <c r="F29" s="377"/>
      <c r="G29" s="377"/>
      <c r="H29" s="1094"/>
      <c r="I29" s="1093">
        <f t="shared" si="1"/>
        <v>0</v>
      </c>
    </row>
    <row r="30" spans="1:9" ht="15.75" customHeight="1" x14ac:dyDescent="0.2">
      <c r="A30" s="376"/>
      <c r="B30" s="377"/>
      <c r="C30" s="377"/>
      <c r="D30" s="377"/>
      <c r="E30" s="377"/>
      <c r="F30" s="377"/>
      <c r="G30" s="377"/>
      <c r="H30" s="1094"/>
      <c r="I30" s="1093">
        <f t="shared" si="1"/>
        <v>0</v>
      </c>
    </row>
    <row r="31" spans="1:9" x14ac:dyDescent="0.2">
      <c r="A31" s="376"/>
      <c r="B31" s="377"/>
      <c r="C31" s="377"/>
      <c r="D31" s="377"/>
      <c r="E31" s="377"/>
      <c r="F31" s="377"/>
      <c r="G31" s="377"/>
      <c r="H31" s="1094"/>
      <c r="I31" s="1093">
        <f t="shared" si="1"/>
        <v>0</v>
      </c>
    </row>
    <row r="32" spans="1:9" x14ac:dyDescent="0.2">
      <c r="A32" s="376"/>
      <c r="B32" s="377"/>
      <c r="C32" s="377"/>
      <c r="D32" s="377"/>
      <c r="E32" s="377"/>
      <c r="F32" s="377"/>
      <c r="G32" s="377"/>
      <c r="H32" s="1094"/>
      <c r="I32" s="1093">
        <f t="shared" si="1"/>
        <v>0</v>
      </c>
    </row>
    <row r="33" spans="1:9" ht="15.75" thickBot="1" x14ac:dyDescent="0.25">
      <c r="A33" s="378"/>
      <c r="B33" s="379"/>
      <c r="C33" s="379"/>
      <c r="D33" s="379"/>
      <c r="E33" s="379"/>
      <c r="F33" s="379"/>
      <c r="G33" s="379"/>
      <c r="H33" s="1096"/>
      <c r="I33" s="1100">
        <f t="shared" si="1"/>
        <v>0</v>
      </c>
    </row>
    <row r="34" spans="1:9" x14ac:dyDescent="0.2">
      <c r="A34" s="380"/>
      <c r="B34" s="381"/>
      <c r="C34" s="381"/>
      <c r="D34" s="381"/>
      <c r="E34" s="381"/>
      <c r="F34" s="381"/>
      <c r="G34" s="381"/>
      <c r="H34" s="1098" t="s">
        <v>67</v>
      </c>
      <c r="I34" s="1101">
        <f>SUM(I24:I33)</f>
        <v>0</v>
      </c>
    </row>
    <row r="35" spans="1:9" x14ac:dyDescent="0.2">
      <c r="A35" s="383"/>
      <c r="B35" s="387"/>
      <c r="C35" s="387"/>
      <c r="D35" s="387"/>
      <c r="E35" s="387"/>
      <c r="F35" s="387"/>
      <c r="G35" s="387"/>
      <c r="H35" s="537"/>
      <c r="I35" s="538"/>
    </row>
    <row r="36" spans="1:9" x14ac:dyDescent="0.2">
      <c r="A36" s="388" t="s">
        <v>501</v>
      </c>
      <c r="B36" s="369"/>
      <c r="C36" s="369"/>
      <c r="D36" s="369"/>
      <c r="E36" s="369"/>
      <c r="F36" s="369"/>
      <c r="G36" s="369"/>
      <c r="H36" s="539"/>
      <c r="I36" s="353"/>
    </row>
    <row r="37" spans="1:9" ht="30" x14ac:dyDescent="0.2">
      <c r="A37" s="371" t="s">
        <v>4</v>
      </c>
      <c r="B37" s="389" t="s">
        <v>49</v>
      </c>
      <c r="C37" s="390" t="s">
        <v>29</v>
      </c>
      <c r="D37" s="372" t="s">
        <v>68</v>
      </c>
      <c r="E37" s="372" t="s">
        <v>69</v>
      </c>
      <c r="F37" s="372"/>
      <c r="G37" s="372" t="s">
        <v>6</v>
      </c>
      <c r="H37" s="574" t="s">
        <v>11</v>
      </c>
      <c r="I37" s="354" t="s">
        <v>52</v>
      </c>
    </row>
    <row r="38" spans="1:9" x14ac:dyDescent="0.2">
      <c r="A38" s="374"/>
      <c r="B38" s="375"/>
      <c r="C38" s="375"/>
      <c r="D38" s="375"/>
      <c r="E38" s="375"/>
      <c r="F38" s="375"/>
      <c r="G38" s="375"/>
      <c r="H38" s="542"/>
      <c r="I38" s="1102"/>
    </row>
    <row r="39" spans="1:9" x14ac:dyDescent="0.2">
      <c r="A39" s="376"/>
      <c r="B39" s="377"/>
      <c r="C39" s="377"/>
      <c r="D39" s="377"/>
      <c r="E39" s="377"/>
      <c r="F39" s="377"/>
      <c r="G39" s="377"/>
      <c r="H39" s="543"/>
      <c r="I39" s="294"/>
    </row>
    <row r="40" spans="1:9" x14ac:dyDescent="0.2">
      <c r="A40" s="376"/>
      <c r="B40" s="377"/>
      <c r="C40" s="377"/>
      <c r="D40" s="377"/>
      <c r="E40" s="377"/>
      <c r="F40" s="377"/>
      <c r="G40" s="377"/>
      <c r="H40" s="543"/>
      <c r="I40" s="294"/>
    </row>
    <row r="41" spans="1:9" x14ac:dyDescent="0.2">
      <c r="A41" s="376"/>
      <c r="B41" s="377"/>
      <c r="C41" s="377"/>
      <c r="D41" s="377"/>
      <c r="E41" s="377"/>
      <c r="F41" s="377"/>
      <c r="G41" s="377"/>
      <c r="H41" s="543"/>
      <c r="I41" s="294"/>
    </row>
    <row r="42" spans="1:9" x14ac:dyDescent="0.2">
      <c r="A42" s="376"/>
      <c r="B42" s="377"/>
      <c r="C42" s="377"/>
      <c r="D42" s="377"/>
      <c r="E42" s="377"/>
      <c r="F42" s="377"/>
      <c r="G42" s="377"/>
      <c r="H42" s="543"/>
      <c r="I42" s="294"/>
    </row>
    <row r="43" spans="1:9" x14ac:dyDescent="0.2">
      <c r="A43" s="376"/>
      <c r="B43" s="377"/>
      <c r="C43" s="377"/>
      <c r="D43" s="377"/>
      <c r="E43" s="377"/>
      <c r="F43" s="377"/>
      <c r="G43" s="377"/>
      <c r="H43" s="543"/>
      <c r="I43" s="294"/>
    </row>
    <row r="44" spans="1:9" x14ac:dyDescent="0.2">
      <c r="A44" s="376"/>
      <c r="B44" s="377"/>
      <c r="C44" s="377"/>
      <c r="D44" s="377"/>
      <c r="E44" s="377"/>
      <c r="F44" s="377"/>
      <c r="G44" s="377"/>
      <c r="H44" s="543"/>
      <c r="I44" s="294"/>
    </row>
    <row r="45" spans="1:9" ht="15.75" thickBot="1" x14ac:dyDescent="0.25">
      <c r="A45" s="378"/>
      <c r="B45" s="379"/>
      <c r="C45" s="379"/>
      <c r="D45" s="379"/>
      <c r="E45" s="379"/>
      <c r="F45" s="379"/>
      <c r="G45" s="379"/>
      <c r="H45" s="545"/>
      <c r="I45" s="1103"/>
    </row>
    <row r="46" spans="1:9" x14ac:dyDescent="0.2">
      <c r="A46" s="380"/>
      <c r="B46" s="381"/>
      <c r="C46" s="381"/>
      <c r="D46" s="381"/>
      <c r="E46" s="381"/>
      <c r="F46" s="381"/>
      <c r="G46" s="381"/>
      <c r="H46" s="528" t="s">
        <v>70</v>
      </c>
      <c r="I46" s="1101">
        <f>SUM(I38:I45)</f>
        <v>0</v>
      </c>
    </row>
    <row r="47" spans="1:9" x14ac:dyDescent="0.2">
      <c r="A47" s="382"/>
      <c r="B47" s="360"/>
      <c r="C47" s="360"/>
      <c r="D47" s="360"/>
      <c r="E47" s="360"/>
      <c r="F47" s="360"/>
      <c r="G47" s="360"/>
      <c r="H47" s="533"/>
      <c r="I47" s="534"/>
    </row>
    <row r="48" spans="1:9" x14ac:dyDescent="0.2">
      <c r="A48" s="388" t="s">
        <v>71</v>
      </c>
      <c r="B48" s="369"/>
      <c r="C48" s="369"/>
      <c r="D48" s="369"/>
      <c r="E48" s="369"/>
      <c r="F48" s="369"/>
      <c r="G48" s="369"/>
      <c r="H48" s="539"/>
      <c r="I48" s="353"/>
    </row>
    <row r="49" spans="1:9" ht="30" x14ac:dyDescent="0.2">
      <c r="A49" s="391" t="s">
        <v>4</v>
      </c>
      <c r="B49" s="389" t="s">
        <v>49</v>
      </c>
      <c r="C49" s="390" t="s">
        <v>29</v>
      </c>
      <c r="D49" s="373" t="s">
        <v>58</v>
      </c>
      <c r="E49" s="373" t="s">
        <v>59</v>
      </c>
      <c r="F49" s="373"/>
      <c r="G49" s="372" t="s">
        <v>72</v>
      </c>
      <c r="H49" s="574" t="s">
        <v>73</v>
      </c>
      <c r="I49" s="354" t="s">
        <v>52</v>
      </c>
    </row>
    <row r="50" spans="1:9" x14ac:dyDescent="0.2">
      <c r="A50" s="374"/>
      <c r="B50" s="392"/>
      <c r="C50" s="392"/>
      <c r="D50" s="375"/>
      <c r="E50" s="375"/>
      <c r="F50" s="375"/>
      <c r="G50" s="375"/>
      <c r="H50" s="542"/>
      <c r="I50" s="1102"/>
    </row>
    <row r="51" spans="1:9" x14ac:dyDescent="0.2">
      <c r="A51" s="393"/>
      <c r="B51" s="394"/>
      <c r="C51" s="394"/>
      <c r="D51" s="377"/>
      <c r="E51" s="377"/>
      <c r="F51" s="377"/>
      <c r="G51" s="377"/>
      <c r="H51" s="543"/>
      <c r="I51" s="294"/>
    </row>
    <row r="52" spans="1:9" x14ac:dyDescent="0.2">
      <c r="A52" s="376"/>
      <c r="B52" s="394"/>
      <c r="C52" s="394"/>
      <c r="D52" s="377"/>
      <c r="E52" s="377"/>
      <c r="F52" s="377"/>
      <c r="G52" s="377"/>
      <c r="H52" s="543"/>
      <c r="I52" s="294"/>
    </row>
    <row r="53" spans="1:9" x14ac:dyDescent="0.2">
      <c r="A53" s="376"/>
      <c r="B53" s="394"/>
      <c r="C53" s="394"/>
      <c r="D53" s="377"/>
      <c r="E53" s="377"/>
      <c r="F53" s="377"/>
      <c r="G53" s="377"/>
      <c r="H53" s="543"/>
      <c r="I53" s="294"/>
    </row>
    <row r="54" spans="1:9" x14ac:dyDescent="0.2">
      <c r="A54" s="376"/>
      <c r="B54" s="394"/>
      <c r="C54" s="394"/>
      <c r="D54" s="377"/>
      <c r="E54" s="377"/>
      <c r="F54" s="377"/>
      <c r="G54" s="377"/>
      <c r="H54" s="543"/>
      <c r="I54" s="294"/>
    </row>
    <row r="55" spans="1:9" x14ac:dyDescent="0.2">
      <c r="A55" s="376"/>
      <c r="B55" s="394"/>
      <c r="C55" s="394"/>
      <c r="D55" s="377"/>
      <c r="E55" s="377"/>
      <c r="F55" s="377"/>
      <c r="G55" s="377"/>
      <c r="H55" s="543"/>
      <c r="I55" s="294"/>
    </row>
    <row r="56" spans="1:9" ht="15.75" thickBot="1" x14ac:dyDescent="0.25">
      <c r="A56" s="378"/>
      <c r="B56" s="395"/>
      <c r="C56" s="395"/>
      <c r="D56" s="379"/>
      <c r="E56" s="379"/>
      <c r="F56" s="379"/>
      <c r="G56" s="379"/>
      <c r="H56" s="545"/>
      <c r="I56" s="1103"/>
    </row>
    <row r="57" spans="1:9" ht="15.75" thickBot="1" x14ac:dyDescent="0.25">
      <c r="A57" s="396"/>
      <c r="B57" s="397"/>
      <c r="C57" s="397"/>
      <c r="D57" s="397"/>
      <c r="E57" s="397"/>
      <c r="F57" s="397"/>
      <c r="G57" s="397"/>
      <c r="H57" s="540" t="s">
        <v>74</v>
      </c>
      <c r="I57" s="287">
        <f>SUM(I50:I56)</f>
        <v>0</v>
      </c>
    </row>
    <row r="58" spans="1:9" ht="16.5" thickTop="1" thickBot="1" x14ac:dyDescent="0.25">
      <c r="A58" s="398"/>
      <c r="B58" s="399"/>
      <c r="C58" s="399"/>
      <c r="D58" s="399"/>
      <c r="E58" s="1328"/>
      <c r="F58" s="1328"/>
      <c r="G58" s="1329"/>
      <c r="H58" s="1329"/>
      <c r="I58" s="400"/>
    </row>
    <row r="59" spans="1:9" ht="15.75" thickBot="1" x14ac:dyDescent="0.25">
      <c r="A59" s="571"/>
      <c r="B59" s="572"/>
      <c r="C59" s="572"/>
      <c r="D59" s="572"/>
      <c r="E59" s="572"/>
      <c r="F59" s="572"/>
      <c r="G59" s="572"/>
      <c r="H59" s="573" t="s">
        <v>245</v>
      </c>
      <c r="I59" s="1104">
        <f>I46+I57+I34</f>
        <v>0</v>
      </c>
    </row>
    <row r="60" spans="1:9" ht="15.75" thickTop="1" x14ac:dyDescent="0.2"/>
  </sheetData>
  <mergeCells count="2">
    <mergeCell ref="A3:B3"/>
    <mergeCell ref="E58:H58"/>
  </mergeCells>
  <phoneticPr fontId="75" type="noConversion"/>
  <printOptions horizontalCentered="1"/>
  <pageMargins left="0.74803149606299213"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P18" sqref="P18"/>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733"/>
      <c r="B1" s="734"/>
      <c r="C1" s="734"/>
      <c r="D1" s="735" t="s">
        <v>332</v>
      </c>
      <c r="E1" s="736"/>
      <c r="F1" s="736"/>
      <c r="G1" s="734"/>
      <c r="H1" s="734"/>
      <c r="I1" s="734"/>
      <c r="J1" s="734"/>
      <c r="K1" s="734"/>
      <c r="L1" s="734"/>
      <c r="M1" s="737" t="s">
        <v>333</v>
      </c>
      <c r="N1" s="738"/>
      <c r="O1" s="737"/>
    </row>
    <row r="2" spans="1:15" x14ac:dyDescent="0.2">
      <c r="A2" s="739"/>
      <c r="B2" s="740"/>
      <c r="C2" s="741"/>
      <c r="D2" s="741" t="s">
        <v>334</v>
      </c>
      <c r="E2" s="741"/>
      <c r="F2" s="741"/>
      <c r="G2" s="741"/>
      <c r="H2" s="741"/>
      <c r="I2" s="741"/>
      <c r="J2" s="741"/>
      <c r="K2" s="741"/>
      <c r="L2" s="741"/>
      <c r="M2" s="741"/>
      <c r="N2" s="740" t="s">
        <v>335</v>
      </c>
      <c r="O2" s="742"/>
    </row>
    <row r="3" spans="1:15" x14ac:dyDescent="0.2">
      <c r="A3" s="739"/>
      <c r="B3" s="740"/>
      <c r="C3" s="741"/>
      <c r="D3" s="741"/>
      <c r="E3" s="741"/>
      <c r="F3" s="741"/>
      <c r="G3" s="741"/>
      <c r="H3" s="741"/>
      <c r="I3" s="741"/>
      <c r="J3" s="741"/>
      <c r="K3" s="741"/>
      <c r="L3" s="741"/>
      <c r="M3" s="741"/>
      <c r="N3" s="741"/>
      <c r="O3" s="742"/>
    </row>
    <row r="4" spans="1:15" x14ac:dyDescent="0.2">
      <c r="A4" s="739"/>
      <c r="B4" s="740"/>
      <c r="C4" s="741"/>
      <c r="D4" s="741"/>
      <c r="E4" s="7" t="s">
        <v>336</v>
      </c>
      <c r="F4" s="741"/>
      <c r="G4" s="741"/>
      <c r="H4" s="741"/>
      <c r="I4" s="743" t="s">
        <v>337</v>
      </c>
      <c r="J4" s="744">
        <v>0</v>
      </c>
      <c r="K4" s="741"/>
      <c r="L4" s="741"/>
      <c r="M4" s="745" t="s">
        <v>338</v>
      </c>
      <c r="N4" s="741"/>
      <c r="O4" s="746"/>
    </row>
    <row r="5" spans="1:15" x14ac:dyDescent="0.2">
      <c r="A5" s="739"/>
      <c r="B5" s="740"/>
      <c r="C5" s="741"/>
      <c r="D5" s="741"/>
      <c r="E5" s="1334" t="s">
        <v>339</v>
      </c>
      <c r="F5" s="1335"/>
      <c r="G5" s="1336">
        <v>0</v>
      </c>
      <c r="H5" s="1337"/>
      <c r="I5" s="741"/>
      <c r="J5" s="741"/>
      <c r="K5" s="741"/>
      <c r="L5" s="741"/>
      <c r="M5" s="745" t="s">
        <v>340</v>
      </c>
      <c r="N5" s="1338"/>
      <c r="O5" s="1339"/>
    </row>
    <row r="6" spans="1:15" x14ac:dyDescent="0.2">
      <c r="A6" s="747" t="s">
        <v>341</v>
      </c>
      <c r="B6" s="740"/>
      <c r="C6" s="748"/>
      <c r="D6" s="443" t="s">
        <v>337</v>
      </c>
      <c r="E6" s="749"/>
      <c r="F6" s="749"/>
      <c r="G6" s="749"/>
      <c r="H6" s="749"/>
      <c r="I6" s="749"/>
      <c r="J6" s="749"/>
      <c r="K6" s="749"/>
      <c r="L6" s="749"/>
      <c r="M6" s="749"/>
      <c r="N6" s="741"/>
      <c r="O6" s="742"/>
    </row>
    <row r="7" spans="1:15" x14ac:dyDescent="0.2">
      <c r="A7" s="747" t="s">
        <v>342</v>
      </c>
      <c r="B7" s="740"/>
      <c r="C7" s="743"/>
      <c r="D7" s="443" t="s">
        <v>337</v>
      </c>
      <c r="E7" s="749"/>
      <c r="F7" s="749"/>
      <c r="G7" s="749"/>
      <c r="H7" s="749"/>
      <c r="I7" s="749"/>
      <c r="J7" s="750"/>
      <c r="K7" s="749"/>
      <c r="L7" s="749"/>
      <c r="M7" s="749"/>
      <c r="N7" s="741"/>
      <c r="O7" s="742"/>
    </row>
    <row r="8" spans="1:15" x14ac:dyDescent="0.2">
      <c r="A8" s="739"/>
      <c r="B8" s="740"/>
      <c r="C8" s="741"/>
      <c r="D8" s="740"/>
      <c r="E8" s="740"/>
      <c r="F8" s="740"/>
      <c r="G8" s="740"/>
      <c r="H8" s="740"/>
      <c r="I8" s="740"/>
      <c r="J8" s="751"/>
      <c r="K8" s="740"/>
      <c r="L8" s="740"/>
      <c r="M8" s="740"/>
      <c r="N8" s="740"/>
      <c r="O8" s="742"/>
    </row>
    <row r="9" spans="1:15" x14ac:dyDescent="0.2">
      <c r="A9" s="747" t="s">
        <v>343</v>
      </c>
      <c r="B9" s="740"/>
      <c r="C9" s="443" t="s">
        <v>344</v>
      </c>
      <c r="D9" s="741"/>
      <c r="E9" s="741"/>
      <c r="F9" s="741"/>
      <c r="G9" s="741"/>
      <c r="H9" s="740"/>
      <c r="I9" s="740"/>
      <c r="J9" s="741"/>
      <c r="K9" s="741"/>
      <c r="L9" s="741"/>
      <c r="M9" s="741"/>
      <c r="N9" s="741"/>
      <c r="O9" s="742"/>
    </row>
    <row r="10" spans="1:15" x14ac:dyDescent="0.2">
      <c r="A10" s="752" t="s">
        <v>345</v>
      </c>
      <c r="B10" s="753"/>
      <c r="C10" s="754"/>
      <c r="D10" s="754"/>
      <c r="E10" s="754"/>
      <c r="F10" s="754"/>
      <c r="G10" s="754"/>
      <c r="H10" s="755" t="s">
        <v>346</v>
      </c>
      <c r="I10" s="756"/>
      <c r="J10" s="757" t="s">
        <v>347</v>
      </c>
      <c r="K10" s="758" t="s">
        <v>348</v>
      </c>
      <c r="L10" s="759"/>
      <c r="M10" s="760"/>
      <c r="N10" s="761" t="s">
        <v>349</v>
      </c>
      <c r="O10" s="762" t="s">
        <v>350</v>
      </c>
    </row>
    <row r="11" spans="1:15" x14ac:dyDescent="0.2">
      <c r="A11" s="763"/>
      <c r="B11" s="764"/>
      <c r="C11" s="765"/>
      <c r="D11" s="766" t="s">
        <v>351</v>
      </c>
      <c r="E11" s="767"/>
      <c r="F11" s="768" t="s">
        <v>352</v>
      </c>
      <c r="G11" s="769"/>
      <c r="H11" s="770" t="s">
        <v>353</v>
      </c>
      <c r="I11" s="740"/>
      <c r="J11" s="771" t="s">
        <v>354</v>
      </c>
      <c r="K11" s="772" t="s">
        <v>355</v>
      </c>
      <c r="L11" s="764" t="s">
        <v>356</v>
      </c>
      <c r="M11" s="757" t="s">
        <v>357</v>
      </c>
      <c r="N11" s="773" t="s">
        <v>358</v>
      </c>
      <c r="O11" s="774" t="s">
        <v>359</v>
      </c>
    </row>
    <row r="12" spans="1:15" x14ac:dyDescent="0.2">
      <c r="A12" s="775"/>
      <c r="B12" s="1340" t="s">
        <v>4</v>
      </c>
      <c r="C12" s="1341"/>
      <c r="D12" s="776" t="s">
        <v>360</v>
      </c>
      <c r="E12" s="777"/>
      <c r="F12" s="778" t="s">
        <v>360</v>
      </c>
      <c r="G12" s="777"/>
      <c r="H12" s="1340" t="s">
        <v>361</v>
      </c>
      <c r="I12" s="1342"/>
      <c r="J12" s="779" t="s">
        <v>362</v>
      </c>
      <c r="K12" s="780" t="s">
        <v>363</v>
      </c>
      <c r="L12" s="778" t="s">
        <v>364</v>
      </c>
      <c r="M12" s="781" t="s">
        <v>365</v>
      </c>
      <c r="N12" s="779" t="s">
        <v>366</v>
      </c>
      <c r="O12" s="782" t="s">
        <v>367</v>
      </c>
    </row>
    <row r="13" spans="1:15" x14ac:dyDescent="0.2">
      <c r="A13" s="783" t="s">
        <v>368</v>
      </c>
      <c r="B13" s="784"/>
      <c r="C13" s="785"/>
      <c r="D13" s="1330"/>
      <c r="E13" s="1331"/>
      <c r="F13" s="784"/>
      <c r="G13" s="785"/>
      <c r="H13" s="786"/>
      <c r="I13" s="787"/>
      <c r="J13" s="788"/>
      <c r="K13" s="789"/>
      <c r="L13" s="790"/>
      <c r="M13" s="791"/>
      <c r="N13" s="785"/>
      <c r="O13" s="792"/>
    </row>
    <row r="14" spans="1:15" x14ac:dyDescent="0.2">
      <c r="A14" s="793" t="s">
        <v>369</v>
      </c>
      <c r="B14" s="794"/>
      <c r="C14" s="795"/>
      <c r="D14" s="780"/>
      <c r="E14" s="796"/>
      <c r="F14" s="794"/>
      <c r="G14" s="795"/>
      <c r="H14" s="797"/>
      <c r="I14" s="798"/>
      <c r="J14" s="799"/>
      <c r="K14" s="800"/>
      <c r="L14" s="800"/>
      <c r="M14" s="801"/>
      <c r="N14" s="779"/>
      <c r="O14" s="802"/>
    </row>
    <row r="15" spans="1:15" x14ac:dyDescent="0.2">
      <c r="A15" s="803"/>
      <c r="B15" s="804"/>
      <c r="C15" s="740"/>
      <c r="D15" s="773"/>
      <c r="E15" s="805"/>
      <c r="F15" s="804"/>
      <c r="G15" s="740"/>
      <c r="H15" s="740"/>
      <c r="I15" s="740"/>
      <c r="J15" s="748" t="s">
        <v>317</v>
      </c>
      <c r="K15" s="773" t="s">
        <v>319</v>
      </c>
      <c r="L15" s="748" t="s">
        <v>321</v>
      </c>
      <c r="M15" s="773" t="s">
        <v>323</v>
      </c>
      <c r="N15" s="740"/>
      <c r="O15" s="806" t="s">
        <v>10</v>
      </c>
    </row>
    <row r="16" spans="1:15" ht="15.75" thickBot="1" x14ac:dyDescent="0.25">
      <c r="A16" s="739" t="s">
        <v>370</v>
      </c>
      <c r="B16" s="804"/>
      <c r="C16" s="740"/>
      <c r="D16" s="773"/>
      <c r="E16" s="805"/>
      <c r="F16" s="804"/>
      <c r="G16" s="740"/>
      <c r="H16" s="740"/>
      <c r="I16" s="740"/>
      <c r="J16" s="443" t="s">
        <v>371</v>
      </c>
      <c r="K16" s="740"/>
      <c r="L16" s="807"/>
      <c r="M16" s="443"/>
      <c r="N16" s="740"/>
      <c r="O16" s="808">
        <f>J13+J14+K13+K14+L13+L14+M13+M14</f>
        <v>0</v>
      </c>
    </row>
    <row r="17" spans="1:15" x14ac:dyDescent="0.2">
      <c r="A17" s="739" t="s">
        <v>372</v>
      </c>
      <c r="B17" s="804"/>
      <c r="C17" s="740"/>
      <c r="D17" s="773"/>
      <c r="E17" s="809"/>
      <c r="F17" s="804"/>
      <c r="G17" s="740"/>
      <c r="H17" s="740"/>
      <c r="I17" s="740"/>
      <c r="J17" s="773"/>
      <c r="K17" s="810"/>
      <c r="L17" s="811"/>
      <c r="M17" s="812"/>
      <c r="N17" s="813" t="s">
        <v>373</v>
      </c>
      <c r="O17" s="814" t="s">
        <v>10</v>
      </c>
    </row>
    <row r="18" spans="1:15" ht="15.75" thickBot="1" x14ac:dyDescent="0.25">
      <c r="A18" s="815" t="s">
        <v>374</v>
      </c>
      <c r="B18" s="816"/>
      <c r="C18" s="817"/>
      <c r="D18" s="818"/>
      <c r="E18" s="819"/>
      <c r="F18" s="816"/>
      <c r="G18" s="817"/>
      <c r="H18" s="817"/>
      <c r="I18" s="817"/>
      <c r="J18" s="818"/>
      <c r="K18" s="820" t="s">
        <v>375</v>
      </c>
      <c r="L18" s="819"/>
      <c r="M18" s="818"/>
      <c r="N18" s="821">
        <v>0</v>
      </c>
      <c r="O18" s="822"/>
    </row>
    <row r="19" spans="1:15" ht="15.75" thickTop="1" x14ac:dyDescent="0.2">
      <c r="A19" s="739"/>
      <c r="B19" s="804"/>
      <c r="C19" s="740"/>
      <c r="D19" s="773"/>
      <c r="E19" s="809"/>
      <c r="F19" s="804"/>
      <c r="G19" s="740"/>
      <c r="H19" s="740"/>
      <c r="I19" s="740"/>
      <c r="J19" s="773"/>
      <c r="K19" s="804"/>
      <c r="L19" s="809"/>
      <c r="M19" s="773"/>
      <c r="N19" s="773"/>
      <c r="O19" s="823"/>
    </row>
    <row r="20" spans="1:15" x14ac:dyDescent="0.2">
      <c r="A20" s="752" t="s">
        <v>376</v>
      </c>
      <c r="B20" s="754"/>
      <c r="C20" s="753"/>
      <c r="D20" s="754"/>
      <c r="E20" s="754"/>
      <c r="F20" s="754"/>
      <c r="G20" s="754"/>
      <c r="H20" s="754"/>
      <c r="I20" s="754"/>
      <c r="J20" s="754"/>
      <c r="K20" s="754"/>
      <c r="L20" s="754"/>
      <c r="M20" s="754"/>
      <c r="N20" s="754"/>
      <c r="O20" s="824"/>
    </row>
    <row r="21" spans="1:15" x14ac:dyDescent="0.2">
      <c r="A21" s="825"/>
      <c r="B21" s="753" t="s">
        <v>377</v>
      </c>
      <c r="C21" s="795"/>
      <c r="D21" s="754"/>
      <c r="E21" s="754"/>
      <c r="F21" s="754"/>
      <c r="G21" s="754"/>
      <c r="H21" s="826"/>
      <c r="I21" s="753" t="s">
        <v>378</v>
      </c>
      <c r="J21" s="754"/>
      <c r="K21" s="753"/>
      <c r="L21" s="754"/>
      <c r="M21" s="827" t="s">
        <v>379</v>
      </c>
      <c r="N21" s="758"/>
      <c r="O21" s="828"/>
    </row>
    <row r="22" spans="1:15" x14ac:dyDescent="0.2">
      <c r="A22" s="829" t="s">
        <v>380</v>
      </c>
      <c r="B22" s="777"/>
      <c r="C22" s="830"/>
      <c r="D22" s="831" t="s">
        <v>381</v>
      </c>
      <c r="E22" s="777"/>
      <c r="F22" s="779"/>
      <c r="G22" s="779"/>
      <c r="H22" s="832" t="s">
        <v>382</v>
      </c>
      <c r="I22" s="754"/>
      <c r="J22" s="754"/>
      <c r="K22" s="833" t="s">
        <v>383</v>
      </c>
      <c r="L22" s="754"/>
      <c r="M22" s="834" t="s">
        <v>384</v>
      </c>
      <c r="N22" s="835" t="s">
        <v>375</v>
      </c>
      <c r="O22" s="836"/>
    </row>
    <row r="23" spans="1:15" x14ac:dyDescent="0.2">
      <c r="A23" s="793" t="s">
        <v>363</v>
      </c>
      <c r="B23" s="831" t="s">
        <v>4</v>
      </c>
      <c r="C23" s="777"/>
      <c r="D23" s="831" t="s">
        <v>363</v>
      </c>
      <c r="E23" s="777"/>
      <c r="F23" s="837" t="s">
        <v>4</v>
      </c>
      <c r="G23" s="779"/>
      <c r="H23" s="1332" t="s">
        <v>363</v>
      </c>
      <c r="I23" s="1333"/>
      <c r="J23" s="837" t="s">
        <v>4</v>
      </c>
      <c r="K23" s="837" t="s">
        <v>363</v>
      </c>
      <c r="L23" s="837" t="s">
        <v>4</v>
      </c>
      <c r="M23" s="838" t="s">
        <v>363</v>
      </c>
      <c r="N23" s="839" t="s">
        <v>373</v>
      </c>
      <c r="O23" s="840" t="s">
        <v>385</v>
      </c>
    </row>
    <row r="24" spans="1:15" x14ac:dyDescent="0.2">
      <c r="A24" s="841"/>
      <c r="B24" s="842"/>
      <c r="C24" s="749"/>
      <c r="D24" s="843"/>
      <c r="E24" s="844"/>
      <c r="F24" s="842"/>
      <c r="G24" s="749"/>
      <c r="H24" s="845"/>
      <c r="I24" s="846"/>
      <c r="J24" s="847"/>
      <c r="K24" s="842"/>
      <c r="L24" s="847"/>
      <c r="M24" s="848"/>
      <c r="N24" s="849"/>
      <c r="O24" s="850"/>
    </row>
    <row r="25" spans="1:15" x14ac:dyDescent="0.2">
      <c r="A25" s="841"/>
      <c r="B25" s="842"/>
      <c r="C25" s="749"/>
      <c r="D25" s="843"/>
      <c r="E25" s="844"/>
      <c r="F25" s="842"/>
      <c r="G25" s="749"/>
      <c r="H25" s="845"/>
      <c r="I25" s="846"/>
      <c r="J25" s="847"/>
      <c r="K25" s="842"/>
      <c r="L25" s="847"/>
      <c r="M25" s="848"/>
      <c r="N25" s="849"/>
      <c r="O25" s="850"/>
    </row>
    <row r="26" spans="1:15" x14ac:dyDescent="0.2">
      <c r="A26" s="851"/>
      <c r="B26" s="794"/>
      <c r="C26" s="795"/>
      <c r="D26" s="852"/>
      <c r="E26" s="853"/>
      <c r="F26" s="794"/>
      <c r="G26" s="795"/>
      <c r="H26" s="845"/>
      <c r="I26" s="798"/>
      <c r="J26" s="854"/>
      <c r="K26" s="794"/>
      <c r="L26" s="854"/>
      <c r="M26" s="855"/>
      <c r="N26" s="779"/>
      <c r="O26" s="856"/>
    </row>
    <row r="27" spans="1:15" ht="15.75" thickBot="1" x14ac:dyDescent="0.25">
      <c r="A27" s="857"/>
      <c r="B27" s="858"/>
      <c r="C27" s="858"/>
      <c r="D27" s="858"/>
      <c r="E27" s="858"/>
      <c r="F27" s="858"/>
      <c r="G27" s="858"/>
      <c r="H27" s="859"/>
      <c r="I27" s="858"/>
      <c r="J27" s="858"/>
      <c r="K27" s="858"/>
      <c r="L27" s="860" t="s">
        <v>386</v>
      </c>
      <c r="M27" s="861"/>
      <c r="N27" s="862"/>
      <c r="O27" s="863"/>
    </row>
    <row r="28" spans="1:15" ht="15.75" thickTop="1" x14ac:dyDescent="0.2">
      <c r="A28" s="739"/>
      <c r="B28" s="740"/>
      <c r="C28" s="741"/>
      <c r="D28" s="741"/>
      <c r="E28" s="741"/>
      <c r="F28" s="741"/>
      <c r="G28" s="741"/>
      <c r="H28" s="443"/>
      <c r="I28" s="740"/>
      <c r="J28" s="748"/>
      <c r="K28" s="773"/>
      <c r="L28" s="748"/>
      <c r="M28" s="773"/>
      <c r="N28" s="740"/>
      <c r="O28" s="742"/>
    </row>
    <row r="29" spans="1:15" x14ac:dyDescent="0.2">
      <c r="A29" s="747" t="s">
        <v>387</v>
      </c>
      <c r="B29" s="740"/>
      <c r="C29" s="795"/>
      <c r="D29" s="741"/>
      <c r="E29" s="741"/>
      <c r="F29" s="741"/>
      <c r="G29" s="741"/>
      <c r="H29" s="741"/>
      <c r="I29" s="741"/>
      <c r="J29" s="741"/>
      <c r="K29" s="741"/>
      <c r="L29" s="741"/>
      <c r="M29" s="741"/>
      <c r="N29" s="741"/>
      <c r="O29" s="742"/>
    </row>
    <row r="30" spans="1:15" x14ac:dyDescent="0.2">
      <c r="A30" s="752" t="s">
        <v>388</v>
      </c>
      <c r="B30" s="753"/>
      <c r="C30" s="795"/>
      <c r="D30" s="754"/>
      <c r="E30" s="754"/>
      <c r="F30" s="754"/>
      <c r="G30" s="864"/>
      <c r="H30" s="740"/>
      <c r="I30" s="741"/>
      <c r="J30" s="833" t="s">
        <v>389</v>
      </c>
      <c r="K30" s="865"/>
      <c r="L30" s="754"/>
      <c r="M30" s="754"/>
      <c r="N30" s="754"/>
      <c r="O30" s="866"/>
    </row>
    <row r="31" spans="1:15" x14ac:dyDescent="0.2">
      <c r="A31" s="829" t="s">
        <v>390</v>
      </c>
      <c r="B31" s="777"/>
      <c r="C31" s="867"/>
      <c r="D31" s="7" t="s">
        <v>391</v>
      </c>
      <c r="E31" s="741"/>
      <c r="F31" s="868" t="s">
        <v>392</v>
      </c>
      <c r="G31" s="869"/>
      <c r="H31" s="740"/>
      <c r="I31" s="741"/>
      <c r="J31" s="833" t="s">
        <v>393</v>
      </c>
      <c r="K31" s="754"/>
      <c r="L31" s="754"/>
      <c r="M31" s="754"/>
      <c r="N31" s="754"/>
      <c r="O31" s="870" t="s">
        <v>394</v>
      </c>
    </row>
    <row r="32" spans="1:15" x14ac:dyDescent="0.2">
      <c r="A32" s="793" t="s">
        <v>373</v>
      </c>
      <c r="B32" s="871" t="s">
        <v>395</v>
      </c>
      <c r="C32" s="872"/>
      <c r="D32" s="873" t="s">
        <v>5</v>
      </c>
      <c r="E32" s="777"/>
      <c r="F32" s="874" t="s">
        <v>396</v>
      </c>
      <c r="G32" s="798"/>
      <c r="H32" s="773"/>
      <c r="I32" s="741"/>
      <c r="J32" s="874" t="s">
        <v>397</v>
      </c>
      <c r="K32" s="795"/>
      <c r="L32" s="875"/>
      <c r="M32" s="876"/>
      <c r="N32" s="876"/>
      <c r="O32" s="877"/>
    </row>
    <row r="33" spans="1:15" x14ac:dyDescent="0.2">
      <c r="A33" s="878">
        <v>0</v>
      </c>
      <c r="B33" s="879"/>
      <c r="C33" s="880"/>
      <c r="D33" s="881"/>
      <c r="E33" s="882" t="s">
        <v>398</v>
      </c>
      <c r="F33" s="883">
        <f>A33*D33</f>
        <v>0</v>
      </c>
      <c r="G33" s="787"/>
      <c r="H33" s="773"/>
      <c r="I33" s="741"/>
      <c r="J33" s="757" t="s">
        <v>7</v>
      </c>
      <c r="K33" s="757" t="s">
        <v>7</v>
      </c>
      <c r="L33" s="757" t="s">
        <v>399</v>
      </c>
      <c r="M33" s="884" t="s">
        <v>7</v>
      </c>
      <c r="N33" s="884" t="s">
        <v>400</v>
      </c>
      <c r="O33" s="885" t="s">
        <v>401</v>
      </c>
    </row>
    <row r="34" spans="1:15" x14ac:dyDescent="0.2">
      <c r="A34" s="886">
        <v>0</v>
      </c>
      <c r="B34" s="887" t="s">
        <v>402</v>
      </c>
      <c r="C34" s="888"/>
      <c r="D34" s="889"/>
      <c r="E34" s="890" t="s">
        <v>398</v>
      </c>
      <c r="F34" s="891">
        <f>A34*D34</f>
        <v>0</v>
      </c>
      <c r="G34" s="846"/>
      <c r="H34" s="740"/>
      <c r="I34" s="741"/>
      <c r="J34" s="781" t="s">
        <v>403</v>
      </c>
      <c r="K34" s="781" t="s">
        <v>404</v>
      </c>
      <c r="L34" s="781" t="s">
        <v>405</v>
      </c>
      <c r="M34" s="839" t="s">
        <v>385</v>
      </c>
      <c r="N34" s="839" t="s">
        <v>5</v>
      </c>
      <c r="O34" s="892" t="s">
        <v>396</v>
      </c>
    </row>
    <row r="35" spans="1:15" x14ac:dyDescent="0.2">
      <c r="A35" s="893"/>
      <c r="B35" s="894">
        <v>0</v>
      </c>
      <c r="C35" s="895" t="s">
        <v>406</v>
      </c>
      <c r="D35" s="896"/>
      <c r="E35" s="897" t="s">
        <v>407</v>
      </c>
      <c r="F35" s="898">
        <f>B35*D35</f>
        <v>0</v>
      </c>
      <c r="G35" s="895"/>
      <c r="H35" s="740"/>
      <c r="I35" s="741"/>
      <c r="J35" s="899"/>
      <c r="K35" s="900"/>
      <c r="L35" s="901"/>
      <c r="M35" s="902"/>
      <c r="N35" s="903"/>
      <c r="O35" s="904"/>
    </row>
    <row r="36" spans="1:15" x14ac:dyDescent="0.2">
      <c r="A36" s="905" t="s">
        <v>402</v>
      </c>
      <c r="B36" s="906">
        <v>0</v>
      </c>
      <c r="C36" s="795" t="s">
        <v>406</v>
      </c>
      <c r="D36" s="907"/>
      <c r="E36" s="908" t="s">
        <v>407</v>
      </c>
      <c r="F36" s="909">
        <f>B36*D36</f>
        <v>0</v>
      </c>
      <c r="G36" s="798"/>
      <c r="H36" s="740"/>
      <c r="I36" s="741"/>
      <c r="J36" s="799">
        <f>M27</f>
        <v>0</v>
      </c>
      <c r="K36" s="910" t="s">
        <v>408</v>
      </c>
      <c r="L36" s="799"/>
      <c r="M36" s="801">
        <f>J36-L36</f>
        <v>0</v>
      </c>
      <c r="N36" s="911"/>
      <c r="O36" s="912">
        <f>M36*N36</f>
        <v>0</v>
      </c>
    </row>
    <row r="37" spans="1:15" ht="15.75" thickBot="1" x14ac:dyDescent="0.25">
      <c r="A37" s="913"/>
      <c r="B37" s="914"/>
      <c r="C37" s="914"/>
      <c r="D37" s="915" t="s">
        <v>409</v>
      </c>
      <c r="E37" s="916"/>
      <c r="F37" s="917">
        <f>SUM(F33:F36)</f>
        <v>0</v>
      </c>
      <c r="G37" s="918"/>
      <c r="H37" s="817"/>
      <c r="I37" s="817"/>
      <c r="J37" s="919"/>
      <c r="K37" s="914"/>
      <c r="L37" s="914"/>
      <c r="M37" s="915" t="s">
        <v>410</v>
      </c>
      <c r="N37" s="817"/>
      <c r="O37" s="920">
        <f>SUM(O35:O36)</f>
        <v>0</v>
      </c>
    </row>
    <row r="38" spans="1:15" ht="15.75" thickTop="1" x14ac:dyDescent="0.2">
      <c r="A38" s="739"/>
      <c r="B38" s="740"/>
      <c r="C38" s="741"/>
      <c r="D38" s="443"/>
      <c r="E38" s="740"/>
      <c r="F38" s="921"/>
      <c r="G38" s="740"/>
      <c r="H38" s="741"/>
      <c r="I38" s="741"/>
      <c r="J38" s="741"/>
      <c r="K38" s="741"/>
      <c r="L38" s="741"/>
      <c r="M38" s="741"/>
      <c r="N38" s="741"/>
      <c r="O38" s="742"/>
    </row>
    <row r="39" spans="1:15" x14ac:dyDescent="0.2">
      <c r="A39" s="747" t="s">
        <v>411</v>
      </c>
      <c r="B39" s="443"/>
      <c r="C39" s="795"/>
      <c r="D39" s="741"/>
      <c r="E39" s="741"/>
      <c r="F39" s="922"/>
      <c r="G39" s="741"/>
      <c r="H39" s="741"/>
      <c r="I39" s="741"/>
      <c r="J39" s="741"/>
      <c r="K39" s="795"/>
      <c r="L39" s="741"/>
      <c r="M39" s="741"/>
      <c r="N39" s="741"/>
      <c r="O39" s="742"/>
    </row>
    <row r="40" spans="1:15" x14ac:dyDescent="0.2">
      <c r="A40" s="923" t="s">
        <v>58</v>
      </c>
      <c r="B40" s="924" t="s">
        <v>412</v>
      </c>
      <c r="C40" s="925"/>
      <c r="D40" s="766" t="s">
        <v>413</v>
      </c>
      <c r="E40" s="765"/>
      <c r="F40" s="755"/>
      <c r="G40" s="926"/>
      <c r="H40" s="924"/>
      <c r="I40" s="926"/>
      <c r="J40" s="927" t="s">
        <v>64</v>
      </c>
      <c r="K40" s="928" t="s">
        <v>414</v>
      </c>
      <c r="L40" s="927" t="s">
        <v>5</v>
      </c>
      <c r="M40" s="1343" t="s">
        <v>251</v>
      </c>
      <c r="N40" s="1344"/>
      <c r="O40" s="929" t="s">
        <v>8</v>
      </c>
    </row>
    <row r="41" spans="1:15" x14ac:dyDescent="0.2">
      <c r="A41" s="793" t="s">
        <v>59</v>
      </c>
      <c r="B41" s="831" t="s">
        <v>415</v>
      </c>
      <c r="C41" s="777"/>
      <c r="D41" s="831" t="s">
        <v>415</v>
      </c>
      <c r="E41" s="777"/>
      <c r="F41" s="831" t="s">
        <v>416</v>
      </c>
      <c r="G41" s="777"/>
      <c r="H41" s="930" t="s">
        <v>7</v>
      </c>
      <c r="I41" s="873" t="s">
        <v>394</v>
      </c>
      <c r="J41" s="837" t="s">
        <v>14</v>
      </c>
      <c r="K41" s="831" t="s">
        <v>417</v>
      </c>
      <c r="L41" s="837" t="s">
        <v>418</v>
      </c>
      <c r="M41" s="837" t="s">
        <v>419</v>
      </c>
      <c r="N41" s="837" t="s">
        <v>420</v>
      </c>
      <c r="O41" s="892" t="s">
        <v>421</v>
      </c>
    </row>
    <row r="42" spans="1:15" x14ac:dyDescent="0.2">
      <c r="A42" s="931" t="s">
        <v>422</v>
      </c>
      <c r="B42" s="758"/>
      <c r="C42" s="925"/>
      <c r="D42" s="758"/>
      <c r="E42" s="925"/>
      <c r="F42" s="758"/>
      <c r="G42" s="925"/>
      <c r="H42" s="932"/>
      <c r="I42" s="925"/>
      <c r="J42" s="772"/>
      <c r="K42" s="772"/>
      <c r="L42" s="933"/>
      <c r="M42" s="934"/>
      <c r="N42" s="758"/>
      <c r="O42" s="935"/>
    </row>
    <row r="43" spans="1:15" x14ac:dyDescent="0.2">
      <c r="A43" s="936" t="s">
        <v>423</v>
      </c>
      <c r="B43" s="937"/>
      <c r="C43" s="749" t="s">
        <v>394</v>
      </c>
      <c r="D43" s="937"/>
      <c r="E43" s="749" t="s">
        <v>394</v>
      </c>
      <c r="F43" s="937"/>
      <c r="G43" s="749" t="s">
        <v>394</v>
      </c>
      <c r="H43" s="938">
        <f>B43+D43+F43</f>
        <v>0</v>
      </c>
      <c r="I43" s="749" t="s">
        <v>394</v>
      </c>
      <c r="J43" s="843" t="s">
        <v>424</v>
      </c>
      <c r="K43" s="843"/>
      <c r="L43" s="939"/>
      <c r="M43" s="940">
        <v>0.14000000000000001</v>
      </c>
      <c r="N43" s="941"/>
      <c r="O43" s="942">
        <f>H43*L43/100+N43/(1+M43)</f>
        <v>0</v>
      </c>
    </row>
    <row r="44" spans="1:15" x14ac:dyDescent="0.2">
      <c r="A44" s="943"/>
      <c r="B44" s="797"/>
      <c r="C44" s="795"/>
      <c r="D44" s="797"/>
      <c r="E44" s="795"/>
      <c r="F44" s="797"/>
      <c r="G44" s="795"/>
      <c r="H44" s="944"/>
      <c r="I44" s="795"/>
      <c r="J44" s="780" t="s">
        <v>425</v>
      </c>
      <c r="K44" s="780"/>
      <c r="L44" s="945"/>
      <c r="M44" s="946"/>
      <c r="N44" s="947">
        <f>N43/1.14</f>
        <v>0</v>
      </c>
      <c r="O44" s="948"/>
    </row>
    <row r="45" spans="1:15" ht="15.75" thickBot="1" x14ac:dyDescent="0.25">
      <c r="A45" s="913"/>
      <c r="B45" s="914"/>
      <c r="C45" s="914"/>
      <c r="D45" s="914"/>
      <c r="E45" s="914"/>
      <c r="F45" s="914"/>
      <c r="G45" s="914"/>
      <c r="H45" s="949"/>
      <c r="I45" s="914"/>
      <c r="J45" s="914"/>
      <c r="K45" s="950"/>
      <c r="L45" s="858"/>
      <c r="M45" s="915" t="s">
        <v>426</v>
      </c>
      <c r="N45" s="916"/>
      <c r="O45" s="951">
        <f>SUM(O42:O44)</f>
        <v>0</v>
      </c>
    </row>
    <row r="46" spans="1:15" ht="15.75" thickTop="1" x14ac:dyDescent="0.2">
      <c r="A46" s="739"/>
      <c r="B46" s="740"/>
      <c r="C46" s="740"/>
      <c r="D46" s="740"/>
      <c r="E46" s="740"/>
      <c r="F46" s="740"/>
      <c r="G46" s="740"/>
      <c r="H46" s="740"/>
      <c r="I46" s="740"/>
      <c r="J46" s="740"/>
      <c r="K46" s="740"/>
      <c r="L46" s="740"/>
      <c r="M46" s="740"/>
      <c r="N46" s="740"/>
      <c r="O46" s="742"/>
    </row>
    <row r="47" spans="1:15" ht="15.75" thickBot="1" x14ac:dyDescent="0.25">
      <c r="A47" s="952" t="s">
        <v>427</v>
      </c>
      <c r="B47" s="953"/>
      <c r="C47" s="954"/>
      <c r="D47" s="954"/>
      <c r="E47" s="954"/>
      <c r="F47" s="954"/>
      <c r="G47" s="954"/>
      <c r="H47" s="954"/>
      <c r="I47" s="954"/>
      <c r="J47" s="954"/>
      <c r="K47" s="954"/>
      <c r="L47" s="954"/>
      <c r="M47" s="954"/>
      <c r="N47" s="817"/>
      <c r="O47" s="742"/>
    </row>
    <row r="48" spans="1:15" ht="16.5" thickTop="1" thickBot="1" x14ac:dyDescent="0.25">
      <c r="A48" s="955" t="s">
        <v>4</v>
      </c>
      <c r="B48" s="956"/>
      <c r="C48" s="956"/>
      <c r="D48" s="1345" t="s">
        <v>428</v>
      </c>
      <c r="E48" s="1346"/>
      <c r="F48" s="1347"/>
      <c r="G48" s="957"/>
      <c r="H48" s="958" t="s">
        <v>429</v>
      </c>
      <c r="I48" s="957"/>
      <c r="J48" s="959"/>
      <c r="K48" s="960"/>
      <c r="L48" s="1345" t="s">
        <v>72</v>
      </c>
      <c r="M48" s="1348"/>
      <c r="N48" s="1349"/>
      <c r="O48" s="961" t="s">
        <v>8</v>
      </c>
    </row>
    <row r="49" spans="1:15" x14ac:dyDescent="0.2">
      <c r="A49" s="962"/>
      <c r="B49" s="963"/>
      <c r="C49" s="963"/>
      <c r="D49" s="964" t="s">
        <v>430</v>
      </c>
      <c r="E49" s="963"/>
      <c r="F49" s="965"/>
      <c r="G49" s="966"/>
      <c r="H49" s="967"/>
      <c r="I49" s="967"/>
      <c r="J49" s="967"/>
      <c r="K49" s="968"/>
      <c r="L49" s="966"/>
      <c r="M49" s="969"/>
      <c r="N49" s="970"/>
      <c r="O49" s="971">
        <v>0</v>
      </c>
    </row>
    <row r="50" spans="1:15" ht="15.75" thickBot="1" x14ac:dyDescent="0.25">
      <c r="A50" s="972"/>
      <c r="B50" s="973"/>
      <c r="C50" s="954"/>
      <c r="D50" s="974"/>
      <c r="E50" s="954"/>
      <c r="F50" s="975"/>
      <c r="G50" s="974"/>
      <c r="H50" s="954"/>
      <c r="I50" s="954"/>
      <c r="J50" s="954"/>
      <c r="K50" s="975"/>
      <c r="L50" s="976"/>
      <c r="M50" s="916"/>
      <c r="N50" s="918"/>
      <c r="O50" s="977"/>
    </row>
    <row r="51" spans="1:15" ht="15.75" thickTop="1" x14ac:dyDescent="0.2">
      <c r="A51" s="739"/>
      <c r="B51" s="740"/>
      <c r="C51" s="740"/>
      <c r="D51" s="740"/>
      <c r="E51" s="740"/>
      <c r="F51" s="740"/>
      <c r="G51" s="740"/>
      <c r="H51" s="740"/>
      <c r="I51" s="740"/>
      <c r="J51" s="740"/>
      <c r="K51" s="740"/>
      <c r="L51" s="740"/>
      <c r="M51" s="740"/>
      <c r="N51" s="740"/>
      <c r="O51" s="742"/>
    </row>
    <row r="52" spans="1:15" x14ac:dyDescent="0.2">
      <c r="A52" s="978" t="s">
        <v>431</v>
      </c>
      <c r="B52" s="795"/>
      <c r="C52" s="795"/>
      <c r="D52" s="795"/>
      <c r="E52" s="795"/>
      <c r="F52" s="795"/>
      <c r="G52" s="795"/>
      <c r="H52" s="795"/>
      <c r="I52" s="795"/>
      <c r="J52" s="795"/>
      <c r="K52" s="795"/>
      <c r="L52" s="795"/>
      <c r="M52" s="795"/>
      <c r="N52" s="795"/>
      <c r="O52" s="979"/>
    </row>
    <row r="53" spans="1:15" x14ac:dyDescent="0.2">
      <c r="A53" s="829" t="s">
        <v>4</v>
      </c>
      <c r="B53" s="873"/>
      <c r="C53" s="777"/>
      <c r="D53" s="797"/>
      <c r="E53" s="875" t="s">
        <v>432</v>
      </c>
      <c r="F53" s="795"/>
      <c r="G53" s="795"/>
      <c r="H53" s="795"/>
      <c r="I53" s="795"/>
      <c r="J53" s="797"/>
      <c r="K53" s="875" t="s">
        <v>72</v>
      </c>
      <c r="L53" s="795"/>
      <c r="M53" s="795"/>
      <c r="N53" s="980" t="s">
        <v>7</v>
      </c>
      <c r="O53" s="892" t="s">
        <v>8</v>
      </c>
    </row>
    <row r="54" spans="1:15" x14ac:dyDescent="0.2">
      <c r="A54" s="739"/>
      <c r="B54" s="741"/>
      <c r="C54" s="741"/>
      <c r="D54" s="770"/>
      <c r="E54" s="741"/>
      <c r="F54" s="741"/>
      <c r="G54" s="981"/>
      <c r="H54" s="741"/>
      <c r="I54" s="741"/>
      <c r="J54" s="770"/>
      <c r="K54" s="741"/>
      <c r="L54" s="741"/>
      <c r="M54" s="741"/>
      <c r="N54" s="946"/>
      <c r="O54" s="982"/>
    </row>
    <row r="55" spans="1:15" x14ac:dyDescent="0.2">
      <c r="A55" s="983"/>
      <c r="B55" s="777"/>
      <c r="C55" s="777"/>
      <c r="D55" s="776"/>
      <c r="E55" s="830"/>
      <c r="F55" s="830"/>
      <c r="G55" s="830"/>
      <c r="H55" s="830"/>
      <c r="I55" s="830"/>
      <c r="J55" s="780"/>
      <c r="K55" s="830"/>
      <c r="L55" s="795"/>
      <c r="M55" s="795"/>
      <c r="N55" s="839">
        <v>4</v>
      </c>
      <c r="O55" s="984">
        <v>0</v>
      </c>
    </row>
    <row r="56" spans="1:15" x14ac:dyDescent="0.2">
      <c r="A56" s="985" t="s">
        <v>433</v>
      </c>
      <c r="B56" s="986"/>
      <c r="C56" s="795"/>
      <c r="D56" s="770"/>
      <c r="E56" s="987"/>
      <c r="F56" s="987"/>
      <c r="G56" s="769"/>
      <c r="H56" s="769"/>
      <c r="I56" s="769"/>
      <c r="J56" s="758"/>
      <c r="K56" s="769"/>
      <c r="L56" s="769"/>
      <c r="M56" s="925"/>
      <c r="N56" s="934"/>
      <c r="O56" s="929" t="s">
        <v>434</v>
      </c>
    </row>
    <row r="57" spans="1:15" x14ac:dyDescent="0.2">
      <c r="A57" s="793" t="s">
        <v>435</v>
      </c>
      <c r="B57" s="831" t="s">
        <v>369</v>
      </c>
      <c r="C57" s="777"/>
      <c r="D57" s="831" t="s">
        <v>377</v>
      </c>
      <c r="E57" s="777"/>
      <c r="F57" s="777"/>
      <c r="G57" s="777"/>
      <c r="H57" s="777"/>
      <c r="I57" s="777"/>
      <c r="J57" s="874" t="s">
        <v>436</v>
      </c>
      <c r="K57" s="988"/>
      <c r="L57" s="988"/>
      <c r="M57" s="988"/>
      <c r="N57" s="839" t="s">
        <v>7</v>
      </c>
      <c r="O57" s="892" t="s">
        <v>437</v>
      </c>
    </row>
    <row r="58" spans="1:15" x14ac:dyDescent="0.2">
      <c r="A58" s="886"/>
      <c r="B58" s="989"/>
      <c r="C58" s="990"/>
      <c r="D58" s="937"/>
      <c r="E58" s="749"/>
      <c r="F58" s="749"/>
      <c r="G58" s="749"/>
      <c r="H58" s="749"/>
      <c r="I58" s="749"/>
      <c r="J58" s="937"/>
      <c r="K58" s="749"/>
      <c r="L58" s="749"/>
      <c r="M58" s="749"/>
      <c r="N58" s="991" t="s">
        <v>438</v>
      </c>
      <c r="O58" s="992">
        <v>0</v>
      </c>
    </row>
    <row r="59" spans="1:15" x14ac:dyDescent="0.2">
      <c r="A59" s="993"/>
      <c r="B59" s="778"/>
      <c r="C59" s="777"/>
      <c r="D59" s="994" t="s">
        <v>439</v>
      </c>
      <c r="E59" s="995" t="s">
        <v>440</v>
      </c>
      <c r="F59" s="830"/>
      <c r="G59" s="830"/>
      <c r="H59" s="830"/>
      <c r="I59" s="830"/>
      <c r="J59" s="776" t="s">
        <v>441</v>
      </c>
      <c r="K59" s="830"/>
      <c r="L59" s="830"/>
      <c r="M59" s="830"/>
      <c r="N59" s="781" t="s">
        <v>442</v>
      </c>
      <c r="O59" s="996">
        <v>0</v>
      </c>
    </row>
    <row r="60" spans="1:15" x14ac:dyDescent="0.2">
      <c r="A60" s="997"/>
      <c r="B60" s="998"/>
      <c r="C60" s="999"/>
      <c r="D60" s="999"/>
      <c r="E60" s="999"/>
      <c r="F60" s="999"/>
      <c r="G60" s="999"/>
      <c r="H60" s="999"/>
      <c r="I60" s="999"/>
      <c r="J60" s="1000" t="s">
        <v>443</v>
      </c>
      <c r="K60" s="754"/>
      <c r="L60" s="754"/>
      <c r="M60" s="754"/>
      <c r="N60" s="980" t="s">
        <v>442</v>
      </c>
      <c r="O60" s="1001">
        <f>O59</f>
        <v>0</v>
      </c>
    </row>
    <row r="61" spans="1:15" ht="15.75" thickBot="1" x14ac:dyDescent="0.25">
      <c r="A61" s="913"/>
      <c r="B61" s="914"/>
      <c r="C61" s="914"/>
      <c r="D61" s="914"/>
      <c r="E61" s="914"/>
      <c r="F61" s="914"/>
      <c r="G61" s="914"/>
      <c r="H61" s="914"/>
      <c r="I61" s="1002"/>
      <c r="J61" s="1003" t="s">
        <v>444</v>
      </c>
      <c r="K61" s="817"/>
      <c r="L61" s="817"/>
      <c r="M61" s="817"/>
      <c r="N61" s="817"/>
      <c r="O61" s="1004">
        <f>O58+O55+O45+O37+F37</f>
        <v>0</v>
      </c>
    </row>
    <row r="62" spans="1:15" ht="15.75" thickTop="1" x14ac:dyDescent="0.2"/>
    <row r="63" spans="1:15" x14ac:dyDescent="0.2">
      <c r="A63" s="1005" t="s">
        <v>445</v>
      </c>
      <c r="B63" s="1350" t="s">
        <v>446</v>
      </c>
      <c r="C63" s="1351"/>
      <c r="D63" s="1351"/>
      <c r="E63" s="1351"/>
      <c r="F63" s="1351"/>
      <c r="G63" s="1351"/>
      <c r="H63" s="1351"/>
      <c r="I63" s="1351"/>
      <c r="J63" s="1351"/>
      <c r="K63" s="1351"/>
      <c r="L63" s="1351"/>
      <c r="M63" s="1351"/>
      <c r="N63" s="1351"/>
      <c r="O63" s="1351"/>
    </row>
    <row r="64" spans="1:15" x14ac:dyDescent="0.2">
      <c r="A64" s="1006"/>
      <c r="B64" s="1007"/>
      <c r="J64" s="1008"/>
    </row>
    <row r="65" spans="1:15" x14ac:dyDescent="0.2">
      <c r="A65" s="1006"/>
      <c r="B65" s="1350" t="s">
        <v>447</v>
      </c>
      <c r="C65" s="1351"/>
      <c r="D65" s="1351"/>
      <c r="E65" s="1351"/>
      <c r="F65" s="1351"/>
      <c r="G65" s="1351"/>
      <c r="H65" s="1351"/>
      <c r="I65" s="1351"/>
      <c r="J65" s="1351"/>
      <c r="K65" s="1351"/>
      <c r="L65" s="1351"/>
      <c r="M65" s="1351"/>
      <c r="N65" s="1351"/>
      <c r="O65" s="1351"/>
    </row>
  </sheetData>
  <mergeCells count="12">
    <mergeCell ref="B63:O63"/>
    <mergeCell ref="B65:O65"/>
    <mergeCell ref="B12:C12"/>
    <mergeCell ref="H12:I12"/>
    <mergeCell ref="M40:N40"/>
    <mergeCell ref="D48:F48"/>
    <mergeCell ref="L48:N48"/>
    <mergeCell ref="D13:E13"/>
    <mergeCell ref="H23:I23"/>
    <mergeCell ref="E5:F5"/>
    <mergeCell ref="G5:H5"/>
    <mergeCell ref="N5:O5"/>
  </mergeCells>
  <phoneticPr fontId="10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topLeftCell="A46" zoomScaleNormal="100" zoomScaleSheetLayoutView="75" workbookViewId="0">
      <selection activeCell="I59" sqref="I59"/>
    </sheetView>
  </sheetViews>
  <sheetFormatPr defaultRowHeight="15" x14ac:dyDescent="0.2"/>
  <cols>
    <col min="1" max="1" width="34.5546875" customWidth="1"/>
    <col min="9" max="9" width="9.77734375" bestFit="1" customWidth="1"/>
  </cols>
  <sheetData>
    <row r="1" spans="1:9" ht="19.5" thickTop="1" thickBot="1" x14ac:dyDescent="0.25">
      <c r="A1" s="1085" t="s">
        <v>75</v>
      </c>
      <c r="B1" s="224"/>
      <c r="C1" s="224"/>
      <c r="D1" s="224"/>
      <c r="E1" s="224"/>
      <c r="F1" s="224"/>
      <c r="G1" s="224"/>
      <c r="H1" s="1086"/>
      <c r="I1" s="225"/>
    </row>
    <row r="2" spans="1:9" ht="24" customHeight="1" thickTop="1" x14ac:dyDescent="0.2">
      <c r="A2" s="402" t="s">
        <v>261</v>
      </c>
      <c r="B2" s="219"/>
      <c r="C2" s="219"/>
      <c r="D2" s="219"/>
      <c r="E2" s="419" t="s">
        <v>262</v>
      </c>
      <c r="F2" s="219"/>
      <c r="G2" s="219"/>
      <c r="H2" s="219"/>
      <c r="I2" s="348"/>
    </row>
    <row r="3" spans="1:9" ht="15.75" x14ac:dyDescent="0.2">
      <c r="A3" s="1352" t="s">
        <v>39</v>
      </c>
      <c r="B3" s="1353"/>
      <c r="C3" s="1353"/>
      <c r="D3" s="1076">
        <f>'Input Data'!$D$21</f>
        <v>0</v>
      </c>
      <c r="E3" s="114"/>
      <c r="F3" s="114"/>
      <c r="G3" s="1087" t="s">
        <v>185</v>
      </c>
      <c r="H3" s="1088">
        <f>'Input Data'!$D$5</f>
        <v>0</v>
      </c>
      <c r="I3" s="45"/>
    </row>
    <row r="4" spans="1:9" ht="15.75" thickBot="1" x14ac:dyDescent="0.25">
      <c r="A4" s="289"/>
      <c r="B4" s="222"/>
      <c r="C4" s="222"/>
      <c r="D4" s="222"/>
      <c r="E4" s="222"/>
      <c r="F4" s="222"/>
      <c r="G4" s="222"/>
      <c r="H4" s="222"/>
      <c r="I4" s="228"/>
    </row>
    <row r="5" spans="1:9" ht="15.75" thickTop="1" x14ac:dyDescent="0.2">
      <c r="A5" s="349"/>
      <c r="B5" s="220"/>
      <c r="C5" s="220"/>
      <c r="D5" s="220"/>
      <c r="E5" s="220"/>
      <c r="F5" s="220"/>
      <c r="G5" s="220"/>
      <c r="H5" s="220"/>
      <c r="I5" s="221"/>
    </row>
    <row r="6" spans="1:9" x14ac:dyDescent="0.2">
      <c r="A6" s="290" t="s">
        <v>15</v>
      </c>
      <c r="B6" s="256"/>
      <c r="C6" s="256"/>
      <c r="D6" s="256"/>
      <c r="E6" s="256"/>
      <c r="F6" s="256"/>
      <c r="G6" s="256"/>
      <c r="H6" s="256"/>
      <c r="I6" s="257"/>
    </row>
    <row r="7" spans="1:9" ht="30" x14ac:dyDescent="0.2">
      <c r="A7" s="1354" t="s">
        <v>76</v>
      </c>
      <c r="B7" s="1355"/>
      <c r="C7" s="1355"/>
      <c r="D7" s="1355"/>
      <c r="E7" s="1355"/>
      <c r="F7" s="1356"/>
      <c r="G7" s="350" t="s">
        <v>18</v>
      </c>
      <c r="H7" s="546" t="s">
        <v>5</v>
      </c>
      <c r="I7" s="354" t="s">
        <v>52</v>
      </c>
    </row>
    <row r="8" spans="1:9" x14ac:dyDescent="0.2">
      <c r="A8" s="1357"/>
      <c r="B8" s="1358"/>
      <c r="C8" s="1358"/>
      <c r="D8" s="1358"/>
      <c r="E8" s="1358"/>
      <c r="F8" s="1359"/>
      <c r="G8" s="269"/>
      <c r="H8" s="1105"/>
      <c r="I8" s="1106">
        <f t="shared" ref="I8:I14" si="0">G8*H8</f>
        <v>0</v>
      </c>
    </row>
    <row r="9" spans="1:9" x14ac:dyDescent="0.2">
      <c r="A9" s="1360"/>
      <c r="B9" s="1361"/>
      <c r="C9" s="1361"/>
      <c r="D9" s="1361"/>
      <c r="E9" s="1361"/>
      <c r="F9" s="1362"/>
      <c r="G9" s="245"/>
      <c r="H9" s="1094"/>
      <c r="I9" s="1095">
        <f t="shared" si="0"/>
        <v>0</v>
      </c>
    </row>
    <row r="10" spans="1:9" x14ac:dyDescent="0.2">
      <c r="A10" s="1360"/>
      <c r="B10" s="1361"/>
      <c r="C10" s="1361"/>
      <c r="D10" s="1361"/>
      <c r="E10" s="1361"/>
      <c r="F10" s="1362"/>
      <c r="G10" s="245"/>
      <c r="H10" s="1094"/>
      <c r="I10" s="1095">
        <f t="shared" si="0"/>
        <v>0</v>
      </c>
    </row>
    <row r="11" spans="1:9" x14ac:dyDescent="0.2">
      <c r="A11" s="1360"/>
      <c r="B11" s="1361"/>
      <c r="C11" s="1361"/>
      <c r="D11" s="1361"/>
      <c r="E11" s="1361"/>
      <c r="F11" s="1362"/>
      <c r="G11" s="245"/>
      <c r="H11" s="1094"/>
      <c r="I11" s="1095">
        <f t="shared" si="0"/>
        <v>0</v>
      </c>
    </row>
    <row r="12" spans="1:9" x14ac:dyDescent="0.2">
      <c r="A12" s="1360"/>
      <c r="B12" s="1361"/>
      <c r="C12" s="1361"/>
      <c r="D12" s="1361"/>
      <c r="E12" s="1361"/>
      <c r="F12" s="1362"/>
      <c r="G12" s="245"/>
      <c r="H12" s="1094"/>
      <c r="I12" s="1095">
        <f t="shared" si="0"/>
        <v>0</v>
      </c>
    </row>
    <row r="13" spans="1:9" x14ac:dyDescent="0.2">
      <c r="A13" s="1360"/>
      <c r="B13" s="1361"/>
      <c r="C13" s="1361"/>
      <c r="D13" s="1361"/>
      <c r="E13" s="1361"/>
      <c r="F13" s="1362"/>
      <c r="G13" s="245"/>
      <c r="H13" s="1094"/>
      <c r="I13" s="1095">
        <f t="shared" si="0"/>
        <v>0</v>
      </c>
    </row>
    <row r="14" spans="1:9" ht="15.75" thickBot="1" x14ac:dyDescent="0.25">
      <c r="A14" s="1363"/>
      <c r="B14" s="1364"/>
      <c r="C14" s="1364"/>
      <c r="D14" s="1364"/>
      <c r="E14" s="1364"/>
      <c r="F14" s="1365"/>
      <c r="G14" s="249"/>
      <c r="H14" s="1096"/>
      <c r="I14" s="1097">
        <f t="shared" si="0"/>
        <v>0</v>
      </c>
    </row>
    <row r="15" spans="1:9" x14ac:dyDescent="0.2">
      <c r="A15" s="252"/>
      <c r="B15" s="253"/>
      <c r="C15" s="253"/>
      <c r="D15" s="253"/>
      <c r="E15" s="253"/>
      <c r="F15" s="253"/>
      <c r="G15" s="253"/>
      <c r="H15" s="1098" t="s">
        <v>256</v>
      </c>
      <c r="I15" s="1101">
        <f>SUM(I8:I14)</f>
        <v>0</v>
      </c>
    </row>
    <row r="16" spans="1:9" x14ac:dyDescent="0.2">
      <c r="A16" s="263"/>
      <c r="B16" s="264"/>
      <c r="C16" s="264"/>
      <c r="D16" s="264"/>
      <c r="E16" s="264"/>
      <c r="F16" s="264"/>
      <c r="G16" s="264"/>
      <c r="H16" s="537"/>
      <c r="I16" s="352"/>
    </row>
    <row r="17" spans="1:9" x14ac:dyDescent="0.2">
      <c r="A17" s="290" t="s">
        <v>16</v>
      </c>
      <c r="B17" s="233"/>
      <c r="C17" s="233"/>
      <c r="D17" s="233"/>
      <c r="E17" s="233"/>
      <c r="F17" s="233"/>
      <c r="G17" s="233"/>
      <c r="H17" s="539"/>
      <c r="I17" s="353"/>
    </row>
    <row r="18" spans="1:9" ht="30" x14ac:dyDescent="0.2">
      <c r="A18" s="1354" t="s">
        <v>17</v>
      </c>
      <c r="B18" s="1355"/>
      <c r="C18" s="1355"/>
      <c r="D18" s="1355"/>
      <c r="E18" s="1356"/>
      <c r="F18" s="350" t="s">
        <v>18</v>
      </c>
      <c r="G18" s="350" t="s">
        <v>77</v>
      </c>
      <c r="H18" s="546" t="s">
        <v>5</v>
      </c>
      <c r="I18" s="354" t="s">
        <v>52</v>
      </c>
    </row>
    <row r="19" spans="1:9" x14ac:dyDescent="0.2">
      <c r="A19" s="501"/>
      <c r="B19" s="502"/>
      <c r="C19" s="502"/>
      <c r="D19" s="502"/>
      <c r="E19" s="503"/>
      <c r="F19" s="241"/>
      <c r="G19" s="241"/>
      <c r="H19" s="260"/>
      <c r="I19" s="1093">
        <f t="shared" ref="I19:I27" si="1">F19*G19*H19</f>
        <v>0</v>
      </c>
    </row>
    <row r="20" spans="1:9" x14ac:dyDescent="0.2">
      <c r="A20" s="504"/>
      <c r="B20" s="261"/>
      <c r="C20" s="261"/>
      <c r="D20" s="261"/>
      <c r="E20" s="247"/>
      <c r="F20" s="245"/>
      <c r="G20" s="245"/>
      <c r="H20" s="1094"/>
      <c r="I20" s="1095">
        <f t="shared" si="1"/>
        <v>0</v>
      </c>
    </row>
    <row r="21" spans="1:9" x14ac:dyDescent="0.2">
      <c r="A21" s="504"/>
      <c r="B21" s="261"/>
      <c r="C21" s="261"/>
      <c r="D21" s="261"/>
      <c r="E21" s="247"/>
      <c r="F21" s="245"/>
      <c r="G21" s="245"/>
      <c r="H21" s="1094"/>
      <c r="I21" s="1095">
        <f t="shared" si="1"/>
        <v>0</v>
      </c>
    </row>
    <row r="22" spans="1:9" x14ac:dyDescent="0.2">
      <c r="A22" s="504"/>
      <c r="B22" s="261"/>
      <c r="C22" s="261"/>
      <c r="D22" s="261"/>
      <c r="E22" s="247"/>
      <c r="F22" s="245"/>
      <c r="G22" s="245"/>
      <c r="H22" s="1094"/>
      <c r="I22" s="1095">
        <f t="shared" si="1"/>
        <v>0</v>
      </c>
    </row>
    <row r="23" spans="1:9" x14ac:dyDescent="0.2">
      <c r="A23" s="504"/>
      <c r="B23" s="261"/>
      <c r="C23" s="261"/>
      <c r="D23" s="261"/>
      <c r="E23" s="247"/>
      <c r="F23" s="245"/>
      <c r="G23" s="245"/>
      <c r="H23" s="1094"/>
      <c r="I23" s="1095">
        <f t="shared" si="1"/>
        <v>0</v>
      </c>
    </row>
    <row r="24" spans="1:9" x14ac:dyDescent="0.2">
      <c r="A24" s="504"/>
      <c r="B24" s="261"/>
      <c r="C24" s="261"/>
      <c r="D24" s="261"/>
      <c r="E24" s="247"/>
      <c r="F24" s="245"/>
      <c r="G24" s="245"/>
      <c r="H24" s="1094"/>
      <c r="I24" s="1095">
        <f t="shared" si="1"/>
        <v>0</v>
      </c>
    </row>
    <row r="25" spans="1:9" x14ac:dyDescent="0.2">
      <c r="A25" s="504"/>
      <c r="B25" s="261"/>
      <c r="C25" s="261"/>
      <c r="D25" s="261"/>
      <c r="E25" s="247"/>
      <c r="F25" s="245"/>
      <c r="G25" s="245"/>
      <c r="H25" s="1094"/>
      <c r="I25" s="1095">
        <f t="shared" si="1"/>
        <v>0</v>
      </c>
    </row>
    <row r="26" spans="1:9" x14ac:dyDescent="0.2">
      <c r="A26" s="504"/>
      <c r="B26" s="261"/>
      <c r="C26" s="261"/>
      <c r="D26" s="261"/>
      <c r="E26" s="247"/>
      <c r="F26" s="245"/>
      <c r="G26" s="245"/>
      <c r="H26" s="1094"/>
      <c r="I26" s="1095">
        <f t="shared" si="1"/>
        <v>0</v>
      </c>
    </row>
    <row r="27" spans="1:9" ht="15.75" thickBot="1" x14ac:dyDescent="0.25">
      <c r="A27" s="505"/>
      <c r="B27" s="506"/>
      <c r="C27" s="506"/>
      <c r="D27" s="506"/>
      <c r="E27" s="507"/>
      <c r="F27" s="249"/>
      <c r="G27" s="249"/>
      <c r="H27" s="1096"/>
      <c r="I27" s="1097">
        <f t="shared" si="1"/>
        <v>0</v>
      </c>
    </row>
    <row r="28" spans="1:9" x14ac:dyDescent="0.2">
      <c r="A28" s="252"/>
      <c r="B28" s="253"/>
      <c r="C28" s="253"/>
      <c r="D28" s="253"/>
      <c r="E28" s="253"/>
      <c r="F28" s="253"/>
      <c r="G28" s="253"/>
      <c r="H28" s="1098" t="s">
        <v>257</v>
      </c>
      <c r="I28" s="1107">
        <f>SUM(I19:I27)</f>
        <v>0</v>
      </c>
    </row>
    <row r="29" spans="1:9" x14ac:dyDescent="0.2">
      <c r="A29" s="263"/>
      <c r="B29" s="264"/>
      <c r="C29" s="264"/>
      <c r="D29" s="264"/>
      <c r="E29" s="264"/>
      <c r="F29" s="264"/>
      <c r="G29" s="264"/>
      <c r="H29" s="537"/>
      <c r="I29" s="352"/>
    </row>
    <row r="30" spans="1:9" x14ac:dyDescent="0.2">
      <c r="A30" s="290" t="s">
        <v>78</v>
      </c>
      <c r="B30" s="233"/>
      <c r="C30" s="233"/>
      <c r="D30" s="233"/>
      <c r="E30" s="233"/>
      <c r="F30" s="233"/>
      <c r="G30" s="233"/>
      <c r="H30" s="539"/>
      <c r="I30" s="353"/>
    </row>
    <row r="31" spans="1:9" ht="30" x14ac:dyDescent="0.2">
      <c r="A31" s="499" t="s">
        <v>17</v>
      </c>
      <c r="B31" s="256"/>
      <c r="C31" s="256"/>
      <c r="D31" s="256"/>
      <c r="E31" s="256"/>
      <c r="F31" s="500"/>
      <c r="G31" s="350" t="s">
        <v>79</v>
      </c>
      <c r="H31" s="1108" t="s">
        <v>5</v>
      </c>
      <c r="I31" s="1109" t="s">
        <v>52</v>
      </c>
    </row>
    <row r="32" spans="1:9" x14ac:dyDescent="0.2">
      <c r="A32" s="501"/>
      <c r="B32" s="502"/>
      <c r="C32" s="502"/>
      <c r="D32" s="502"/>
      <c r="E32" s="502"/>
      <c r="F32" s="503"/>
      <c r="G32" s="241"/>
      <c r="H32" s="260"/>
      <c r="I32" s="1093">
        <f t="shared" ref="I32:I38" si="2">G32*H32</f>
        <v>0</v>
      </c>
    </row>
    <row r="33" spans="1:9" x14ac:dyDescent="0.2">
      <c r="A33" s="504"/>
      <c r="B33" s="261"/>
      <c r="C33" s="261"/>
      <c r="D33" s="261"/>
      <c r="E33" s="261"/>
      <c r="F33" s="247"/>
      <c r="G33" s="245"/>
      <c r="H33" s="1094"/>
      <c r="I33" s="1095">
        <f t="shared" si="2"/>
        <v>0</v>
      </c>
    </row>
    <row r="34" spans="1:9" x14ac:dyDescent="0.2">
      <c r="A34" s="504"/>
      <c r="B34" s="261"/>
      <c r="C34" s="261"/>
      <c r="D34" s="261"/>
      <c r="E34" s="261"/>
      <c r="F34" s="247"/>
      <c r="G34" s="245"/>
      <c r="H34" s="1094"/>
      <c r="I34" s="1095">
        <f t="shared" si="2"/>
        <v>0</v>
      </c>
    </row>
    <row r="35" spans="1:9" x14ac:dyDescent="0.2">
      <c r="A35" s="504"/>
      <c r="B35" s="261"/>
      <c r="C35" s="261"/>
      <c r="D35" s="261"/>
      <c r="E35" s="261"/>
      <c r="F35" s="247"/>
      <c r="G35" s="245"/>
      <c r="H35" s="1094"/>
      <c r="I35" s="1095">
        <f t="shared" si="2"/>
        <v>0</v>
      </c>
    </row>
    <row r="36" spans="1:9" x14ac:dyDescent="0.2">
      <c r="A36" s="504"/>
      <c r="B36" s="261"/>
      <c r="C36" s="261"/>
      <c r="D36" s="261"/>
      <c r="E36" s="261"/>
      <c r="F36" s="247"/>
      <c r="G36" s="245"/>
      <c r="H36" s="1094"/>
      <c r="I36" s="1095">
        <f t="shared" si="2"/>
        <v>0</v>
      </c>
    </row>
    <row r="37" spans="1:9" x14ac:dyDescent="0.2">
      <c r="A37" s="504"/>
      <c r="B37" s="261"/>
      <c r="C37" s="261"/>
      <c r="D37" s="261"/>
      <c r="E37" s="261"/>
      <c r="F37" s="247"/>
      <c r="G37" s="245"/>
      <c r="H37" s="1094"/>
      <c r="I37" s="1095">
        <f t="shared" si="2"/>
        <v>0</v>
      </c>
    </row>
    <row r="38" spans="1:9" ht="15.75" thickBot="1" x14ac:dyDescent="0.25">
      <c r="A38" s="505"/>
      <c r="B38" s="506"/>
      <c r="C38" s="506"/>
      <c r="D38" s="506"/>
      <c r="E38" s="506"/>
      <c r="F38" s="507"/>
      <c r="G38" s="249"/>
      <c r="H38" s="1096"/>
      <c r="I38" s="1097">
        <f t="shared" si="2"/>
        <v>0</v>
      </c>
    </row>
    <row r="39" spans="1:9" x14ac:dyDescent="0.2">
      <c r="A39" s="252"/>
      <c r="B39" s="253"/>
      <c r="C39" s="253"/>
      <c r="D39" s="253"/>
      <c r="E39" s="253"/>
      <c r="F39" s="253"/>
      <c r="G39" s="253"/>
      <c r="H39" s="1098" t="s">
        <v>258</v>
      </c>
      <c r="I39" s="1101">
        <f>SUM(I32:I38)</f>
        <v>0</v>
      </c>
    </row>
    <row r="40" spans="1:9" x14ac:dyDescent="0.2">
      <c r="A40" s="263"/>
      <c r="B40" s="264"/>
      <c r="C40" s="264"/>
      <c r="D40" s="264"/>
      <c r="E40" s="264"/>
      <c r="F40" s="264"/>
      <c r="G40" s="264"/>
      <c r="H40" s="537"/>
      <c r="I40" s="352"/>
    </row>
    <row r="41" spans="1:9" x14ac:dyDescent="0.2">
      <c r="A41" s="232" t="s">
        <v>80</v>
      </c>
      <c r="B41" s="351"/>
      <c r="C41" s="351"/>
      <c r="D41" s="351"/>
      <c r="E41" s="351"/>
      <c r="F41" s="351"/>
      <c r="G41" s="351"/>
      <c r="H41" s="547"/>
      <c r="I41" s="355"/>
    </row>
    <row r="42" spans="1:9" ht="30" x14ac:dyDescent="0.2">
      <c r="A42" s="274" t="s">
        <v>4</v>
      </c>
      <c r="B42" s="350" t="s">
        <v>12</v>
      </c>
      <c r="C42" s="350" t="s">
        <v>81</v>
      </c>
      <c r="D42" s="265" t="s">
        <v>82</v>
      </c>
      <c r="E42" s="500"/>
      <c r="F42" s="350" t="s">
        <v>13</v>
      </c>
      <c r="G42" s="350" t="s">
        <v>14</v>
      </c>
      <c r="H42" s="546" t="s">
        <v>5</v>
      </c>
      <c r="I42" s="354" t="s">
        <v>52</v>
      </c>
    </row>
    <row r="43" spans="1:9" x14ac:dyDescent="0.2">
      <c r="A43" s="240"/>
      <c r="B43" s="241"/>
      <c r="C43" s="241"/>
      <c r="D43" s="508"/>
      <c r="E43" s="503"/>
      <c r="F43" s="241"/>
      <c r="G43" s="241"/>
      <c r="H43" s="260"/>
      <c r="I43" s="1093">
        <f t="shared" ref="I43:I55" si="3">C43*H43</f>
        <v>0</v>
      </c>
    </row>
    <row r="44" spans="1:9" x14ac:dyDescent="0.2">
      <c r="A44" s="244"/>
      <c r="B44" s="245"/>
      <c r="C44" s="245"/>
      <c r="D44" s="246"/>
      <c r="E44" s="247"/>
      <c r="F44" s="245"/>
      <c r="G44" s="245"/>
      <c r="H44" s="1094"/>
      <c r="I44" s="1095">
        <f t="shared" si="3"/>
        <v>0</v>
      </c>
    </row>
    <row r="45" spans="1:9" x14ac:dyDescent="0.2">
      <c r="A45" s="244"/>
      <c r="B45" s="245"/>
      <c r="C45" s="245"/>
      <c r="D45" s="246"/>
      <c r="E45" s="247"/>
      <c r="F45" s="245"/>
      <c r="G45" s="245"/>
      <c r="H45" s="1094"/>
      <c r="I45" s="1095">
        <f t="shared" si="3"/>
        <v>0</v>
      </c>
    </row>
    <row r="46" spans="1:9" x14ac:dyDescent="0.2">
      <c r="A46" s="244"/>
      <c r="B46" s="245"/>
      <c r="C46" s="245"/>
      <c r="D46" s="246"/>
      <c r="E46" s="247"/>
      <c r="F46" s="245"/>
      <c r="G46" s="245"/>
      <c r="H46" s="1094"/>
      <c r="I46" s="1095">
        <f t="shared" si="3"/>
        <v>0</v>
      </c>
    </row>
    <row r="47" spans="1:9" x14ac:dyDescent="0.2">
      <c r="A47" s="244"/>
      <c r="B47" s="245"/>
      <c r="C47" s="245"/>
      <c r="D47" s="246"/>
      <c r="E47" s="247"/>
      <c r="F47" s="245"/>
      <c r="G47" s="245"/>
      <c r="H47" s="1094"/>
      <c r="I47" s="1095">
        <f t="shared" si="3"/>
        <v>0</v>
      </c>
    </row>
    <row r="48" spans="1:9" x14ac:dyDescent="0.2">
      <c r="A48" s="244"/>
      <c r="B48" s="245"/>
      <c r="C48" s="245"/>
      <c r="D48" s="246"/>
      <c r="E48" s="247"/>
      <c r="F48" s="245"/>
      <c r="G48" s="245"/>
      <c r="H48" s="1094"/>
      <c r="I48" s="1095">
        <f t="shared" si="3"/>
        <v>0</v>
      </c>
    </row>
    <row r="49" spans="1:9" x14ac:dyDescent="0.2">
      <c r="A49" s="244"/>
      <c r="B49" s="245"/>
      <c r="C49" s="245"/>
      <c r="D49" s="246"/>
      <c r="E49" s="247"/>
      <c r="F49" s="245"/>
      <c r="G49" s="245"/>
      <c r="H49" s="1094"/>
      <c r="I49" s="1095">
        <f t="shared" si="3"/>
        <v>0</v>
      </c>
    </row>
    <row r="50" spans="1:9" x14ac:dyDescent="0.2">
      <c r="A50" s="244"/>
      <c r="B50" s="245"/>
      <c r="C50" s="245"/>
      <c r="D50" s="246"/>
      <c r="E50" s="247"/>
      <c r="F50" s="245"/>
      <c r="G50" s="245"/>
      <c r="H50" s="1094"/>
      <c r="I50" s="1095">
        <f t="shared" si="3"/>
        <v>0</v>
      </c>
    </row>
    <row r="51" spans="1:9" x14ac:dyDescent="0.2">
      <c r="A51" s="244"/>
      <c r="B51" s="245"/>
      <c r="C51" s="245"/>
      <c r="D51" s="246"/>
      <c r="E51" s="247"/>
      <c r="F51" s="245"/>
      <c r="G51" s="245"/>
      <c r="H51" s="1094"/>
      <c r="I51" s="1095">
        <f t="shared" si="3"/>
        <v>0</v>
      </c>
    </row>
    <row r="52" spans="1:9" x14ac:dyDescent="0.2">
      <c r="A52" s="244"/>
      <c r="B52" s="245"/>
      <c r="C52" s="245"/>
      <c r="D52" s="246"/>
      <c r="E52" s="247"/>
      <c r="F52" s="245"/>
      <c r="G52" s="245"/>
      <c r="H52" s="1094"/>
      <c r="I52" s="1095">
        <f t="shared" si="3"/>
        <v>0</v>
      </c>
    </row>
    <row r="53" spans="1:9" x14ac:dyDescent="0.2">
      <c r="A53" s="244"/>
      <c r="B53" s="245"/>
      <c r="C53" s="245"/>
      <c r="D53" s="246"/>
      <c r="E53" s="247"/>
      <c r="F53" s="245"/>
      <c r="G53" s="245"/>
      <c r="H53" s="1094"/>
      <c r="I53" s="1095">
        <f t="shared" si="3"/>
        <v>0</v>
      </c>
    </row>
    <row r="54" spans="1:9" x14ac:dyDescent="0.2">
      <c r="A54" s="244"/>
      <c r="B54" s="245"/>
      <c r="C54" s="245"/>
      <c r="D54" s="246"/>
      <c r="E54" s="247"/>
      <c r="F54" s="245"/>
      <c r="G54" s="245"/>
      <c r="H54" s="1094"/>
      <c r="I54" s="1095">
        <f t="shared" si="3"/>
        <v>0</v>
      </c>
    </row>
    <row r="55" spans="1:9" ht="15.75" thickBot="1" x14ac:dyDescent="0.25">
      <c r="A55" s="248"/>
      <c r="B55" s="249"/>
      <c r="C55" s="249"/>
      <c r="D55" s="509"/>
      <c r="E55" s="507"/>
      <c r="F55" s="249"/>
      <c r="G55" s="249"/>
      <c r="H55" s="1096"/>
      <c r="I55" s="1097">
        <f t="shared" si="3"/>
        <v>0</v>
      </c>
    </row>
    <row r="56" spans="1:9" x14ac:dyDescent="0.2">
      <c r="A56" s="252"/>
      <c r="B56" s="253"/>
      <c r="C56" s="253"/>
      <c r="D56" s="253"/>
      <c r="E56" s="253"/>
      <c r="F56" s="253"/>
      <c r="G56" s="253"/>
      <c r="H56" s="1110" t="s">
        <v>259</v>
      </c>
      <c r="I56" s="1101">
        <f>SUM(I43:I55)</f>
        <v>0</v>
      </c>
    </row>
    <row r="57" spans="1:9" ht="15.75" thickBot="1" x14ac:dyDescent="0.25">
      <c r="A57" s="263"/>
      <c r="B57" s="264"/>
      <c r="C57" s="264"/>
      <c r="D57" s="264"/>
      <c r="E57" s="264"/>
      <c r="F57" s="264"/>
      <c r="G57" s="264"/>
      <c r="H57" s="548"/>
      <c r="I57" s="356"/>
    </row>
    <row r="58" spans="1:9" ht="16.5" thickTop="1" thickBot="1" x14ac:dyDescent="0.25">
      <c r="A58" s="512"/>
      <c r="B58" s="284"/>
      <c r="C58" s="284"/>
      <c r="D58" s="284"/>
      <c r="E58" s="284"/>
      <c r="F58" s="284"/>
      <c r="G58" s="284"/>
      <c r="H58" s="549"/>
      <c r="I58" s="357"/>
    </row>
    <row r="59" spans="1:9" ht="15.75" thickTop="1" x14ac:dyDescent="0.2">
      <c r="A59" s="510"/>
      <c r="B59" s="511"/>
      <c r="C59" s="511"/>
      <c r="D59" s="511"/>
      <c r="E59" s="511"/>
      <c r="F59" s="511"/>
      <c r="G59" s="511"/>
      <c r="H59" s="550" t="s">
        <v>238</v>
      </c>
      <c r="I59" s="1111">
        <f>I56+I39+I28+I15</f>
        <v>0</v>
      </c>
    </row>
    <row r="60" spans="1:9" ht="15.75" thickBot="1" x14ac:dyDescent="0.25">
      <c r="A60" s="285"/>
      <c r="B60" s="281"/>
      <c r="C60" s="281"/>
      <c r="D60" s="281"/>
      <c r="E60" s="281"/>
      <c r="F60" s="281"/>
      <c r="G60" s="281"/>
      <c r="H60" s="551"/>
      <c r="I60" s="541"/>
    </row>
    <row r="61" spans="1:9" ht="15.75" thickTop="1" x14ac:dyDescent="0.2"/>
  </sheetData>
  <mergeCells count="10">
    <mergeCell ref="A3:C3"/>
    <mergeCell ref="A7:F7"/>
    <mergeCell ref="A8:F8"/>
    <mergeCell ref="A9:F9"/>
    <mergeCell ref="A18:E18"/>
    <mergeCell ref="A10:F10"/>
    <mergeCell ref="A11:F11"/>
    <mergeCell ref="A12:F12"/>
    <mergeCell ref="A13:F13"/>
    <mergeCell ref="A14:F14"/>
  </mergeCells>
  <phoneticPr fontId="75" type="noConversion"/>
  <printOptions horizontalCentered="1"/>
  <pageMargins left="0.74803149606299213"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Notes</vt:lpstr>
      <vt:lpstr>Input Data</vt:lpstr>
      <vt:lpstr>Invoice Engineering Project</vt:lpstr>
      <vt:lpstr>Invoice Building Project</vt:lpstr>
      <vt:lpstr>Scales</vt:lpstr>
      <vt:lpstr>Previous Payments</vt:lpstr>
      <vt:lpstr>Travelling &amp; Subsistance</vt:lpstr>
      <vt:lpstr>Trip Sheet</vt:lpstr>
      <vt:lpstr>Typing, Duplicating, &amp; Printing</vt:lpstr>
      <vt:lpstr>Time Based</vt:lpstr>
      <vt:lpstr>Site staff &amp; Other</vt:lpstr>
      <vt:lpstr>Non Taxable</vt:lpstr>
      <vt:lpstr>Summary A3</vt:lpstr>
      <vt:lpstr>'Input Data'!Print_Area</vt:lpstr>
      <vt:lpstr>'Site staff &amp; Other'!Print_Area</vt:lpstr>
      <vt:lpstr>'Time Based'!Print_Area</vt:lpstr>
      <vt:lpstr>'Travelling &amp; Subsistance'!Print_Area</vt:lpstr>
      <vt:lpstr>'Typing, Duplicating, &amp; Printing'!Print_Area</vt:lpstr>
      <vt:lpstr>SCALE_2007B</vt:lpstr>
      <vt:lpstr>SCALE_2007E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2011-08-10T13:01:19Z</cp:lastPrinted>
  <dcterms:created xsi:type="dcterms:W3CDTF">2000-04-06T11:32:49Z</dcterms:created>
  <dcterms:modified xsi:type="dcterms:W3CDTF">2015-03-18T12:23:50Z</dcterms:modified>
</cp:coreProperties>
</file>